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הסבר" state="visible" r:id="rId4"/>
    <sheet sheetId="2" name="מנות" state="visible" r:id="rId5"/>
    <sheet sheetId="3" name="צוות" state="visible" r:id="rId6"/>
    <sheet sheetId="4" name="תמחור האירוע" state="visible" r:id="rId7"/>
  </sheets>
  <calcPr calcId="171027" fullCalcOnLoad="1"/>
</workbook>
</file>

<file path=xl/sharedStrings.xml><?xml version="1.0" encoding="utf-8"?>
<sst xmlns="http://schemas.openxmlformats.org/spreadsheetml/2006/main" count="247" uniqueCount="146">
  <si>
    <t>טבלת פוד קוסט לקייטרינג · Tovanto</t>
  </si>
  <si>
    <t>עלות המזון לאורח ולאירוע, מחיר לפי יעד, התוספת על העלות ועלות הצוות. בעברית, עם נוסחאות ובלי מאקרו.</t>
  </si>
  <si>
    <t>מה מחשבים</t>
  </si>
  <si>
    <t>פוד קוסט = עלות חומרי הגלם ÷ מחיר המכירה לפני מע״מ × 100.</t>
  </si>
  <si>
    <t>לייבור קוסט = עלות הצוות ÷ מחיר המכירה לפני מע״מ × 100.</t>
  </si>
  <si>
    <t>תוספת על העלות (markup) = מחיר ÷ עלות − 1. פוד קוסט של 33% הוא מחיר של פי 3 מעלות המזון, כלומר תוספת של 200%.</t>
  </si>
  <si>
    <t/>
  </si>
  <si>
    <t>איך משתמשים</t>
  </si>
  <si>
    <t>1. בגיליון «מנות»: לכל מנה כותבים שם, מרכיבים, כמות ל-10 אורחים ומחיר ליחידה לפני מע״מ, באותה יחידה (ק״ג, ליטר או יחידה).</t>
  </si>
  <si>
    <t>2. ניצולת: כמה אחוז מהמרכיב נשאר אחרי ניקוי, קילוף או סחיטה. 100% (או תא ריק) = בלי פחת.</t>
  </si>
  <si>
    <t>3. בגיליון «צוות» רושמים לכל תפקיד מספר עובדים, שעות לפי שיעור, שכר לשעה, עלות מעסיק ונסיעות.</t>
  </si>
  <si>
    <t>4. בגיליון «תמחור האירוע» מזינים מבוגרים, ילדים, מנת ילד, מרווח ביטחון, יעד פוד קוסט, המחיר שלכם ומע״מ.</t>
  </si>
  <si>
    <t>התאים הצהובים הם התאים שממלאים. כל השאר מחושב בנוסחאות.</t>
  </si>
  <si>
    <t>שימו לב</t>
  </si>
  <si>
    <t>המנות, הכמויות והמחירים בקובץ הם דוגמה: תפריט של ₪45 לאורח. החליפו אותם במתכונים ובמחירים של הספקים שלכם, ובגיליון «צוות» מלאו את המשמרות והשכר שלכם.</t>
  </si>
  <si>
    <t>עסק שמדווח מע״מ (עוסק מורשה) מחשב עלות ומחיר לפני מע״מ. עוסק פטור, שלא מקזז מע״מ על הקניות, מכניס את מחירי הספקים כולל מע״מ ומשאיר את שיעור המע״מ על 0%.</t>
  </si>
  <si>
    <t>שיעורי השעות ועלות המעסיק בגיליון «צוות» הם הנחה לחישוב. את השיעורים שחלים עליכם בדקו מול לשכת השכר או רואה החשבון.</t>
  </si>
  <si>
    <t>השורה «נשאר מעל המזון לאירוע» היא עוד לא רווח: ממנה משלמים צוות, ציוד, הובלה ותקורה.</t>
  </si>
  <si>
    <t>המדריך המלא לפוד קוסט בקייטרינג: tovanto.com/food-cost/</t>
  </si>
  <si>
    <t>מחשבון פוד קוסט באתר, עם הצעת מחיר ב-PDF: tovanto.com/catering-pricing-calculator/</t>
  </si>
  <si>
    <t>מנות: עלות המזון לאורח</t>
  </si>
  <si>
    <t>לכל מנה: מרכיבים, כמות ל-10 אורחים ומחיר ליחידה לפני מע״מ, באותה יחידה. ניצולת ריקה = 100%. המספרים הם דוגמה.</t>
  </si>
  <si>
    <t>מנה 1</t>
  </si>
  <si>
    <t>לחמים ומטבלים</t>
  </si>
  <si>
    <t>מרכיב</t>
  </si>
  <si>
    <t>כמות ל-10 אורחים</t>
  </si>
  <si>
    <t>יחידה</t>
  </si>
  <si>
    <t>מחיר ליחידה לפני מע״מ</t>
  </si>
  <si>
    <t>ניצולת</t>
  </si>
  <si>
    <t>עלות ל-10 אורחים</t>
  </si>
  <si>
    <t>עלות לאורח</t>
  </si>
  <si>
    <t>לחמניות</t>
  </si>
  <si>
    <t>טחינה גולמית</t>
  </si>
  <si>
    <t>ק״ג</t>
  </si>
  <si>
    <t>חומוס</t>
  </si>
  <si>
    <t>זיתים</t>
  </si>
  <si>
    <t>סלט חצילים</t>
  </si>
  <si>
    <t>סה״כ למנה</t>
  </si>
  <si>
    <t>מנה 2</t>
  </si>
  <si>
    <t>סלט ירקות</t>
  </si>
  <si>
    <t>מלפפון</t>
  </si>
  <si>
    <t>עגבניות</t>
  </si>
  <si>
    <t>בצל סגול</t>
  </si>
  <si>
    <t>שמן זית</t>
  </si>
  <si>
    <t>ליטר</t>
  </si>
  <si>
    <t>לימון לסחיטה</t>
  </si>
  <si>
    <t>מנה 3</t>
  </si>
  <si>
    <t>עוף בגריל ברוטב</t>
  </si>
  <si>
    <t>חזה עוף</t>
  </si>
  <si>
    <t>ירקות לרוטב</t>
  </si>
  <si>
    <t>שמן ותבלינים</t>
  </si>
  <si>
    <t>מנה 4</t>
  </si>
  <si>
    <t>פילה סלמון בתנור</t>
  </si>
  <si>
    <t>פילה סלמון</t>
  </si>
  <si>
    <t>לימון ועשבי תיבול</t>
  </si>
  <si>
    <t>מנה 5</t>
  </si>
  <si>
    <t>אורז לבן</t>
  </si>
  <si>
    <t>אורז</t>
  </si>
  <si>
    <t>שמן</t>
  </si>
  <si>
    <t>מלח ותבלינים</t>
  </si>
  <si>
    <t>מנה 6</t>
  </si>
  <si>
    <t>ירקות צלויים</t>
  </si>
  <si>
    <t>בטטה</t>
  </si>
  <si>
    <t>פלפלים</t>
  </si>
  <si>
    <t>בצל</t>
  </si>
  <si>
    <t>מנה 7</t>
  </si>
  <si>
    <t>מוס שוקולד</t>
  </si>
  <si>
    <t>שוקולד מריר</t>
  </si>
  <si>
    <t>שמנת להקצפה</t>
  </si>
  <si>
    <t>ביצים</t>
  </si>
  <si>
    <t>סוכר</t>
  </si>
  <si>
    <t>מנה 8</t>
  </si>
  <si>
    <t>מנה 9</t>
  </si>
  <si>
    <t>מנה 10</t>
  </si>
  <si>
    <t>צוות: עלות הצוות לאירוע</t>
  </si>
  <si>
    <t>לכל תפקיד: מספר עובדים, השעות של כל עובד לפי שיעור התשלום, שכר לשעה, עלות מעסיק ונסיעות. מלאו לפי המשמרות שתכננתם לאירוע.</t>
  </si>
  <si>
    <t>שיעורי השעות לפי חוק שעות עבודה ומנוחה: השעתיים הנוספות הראשונות ביום ב-125% ומהשלישית ב-150%. עבודה בשבת ב-150% לפחות, ושעות נוספות בשבת בשיעור גבוה יותר. השיעורים בשורה הצהובה ניתנים לשינוי.</t>
  </si>
  <si>
    <t>עלות מעסיק: האחוז שמעל השכר (פנסיה, פיצויים, ביטוח לאומי, חופשה והבראה), לפי רואה החשבון שלכם. עובדים דרך חברת כוח אדם: כתבו בשכר לשעה את המחיר שהחברה גובה, והשאירו את עלות המעסיק ריקה.</t>
  </si>
  <si>
    <t>שיעור התשלום לשעה</t>
  </si>
  <si>
    <t>תפקיד</t>
  </si>
  <si>
    <t>מספר עובדים</t>
  </si>
  <si>
    <t>שעות ב-100%</t>
  </si>
  <si>
    <t>שעות ב-125%</t>
  </si>
  <si>
    <t>שעות ב-150%</t>
  </si>
  <si>
    <t>שעות ב-175%</t>
  </si>
  <si>
    <t>שעות ב-200%</t>
  </si>
  <si>
    <t>שכר לשעה</t>
  </si>
  <si>
    <t>עלות מעסיק מעל השכר</t>
  </si>
  <si>
    <t>נסיעות לעובד</t>
  </si>
  <si>
    <t>עלות לאירוע</t>
  </si>
  <si>
    <t>מלצרים</t>
  </si>
  <si>
    <t>טבחים</t>
  </si>
  <si>
    <t>אחראי משמרת</t>
  </si>
  <si>
    <t>שטיפה וניקיון</t>
  </si>
  <si>
    <t>עלות הצוות לאירוע</t>
  </si>
  <si>
    <t>תמחור האירוע: פוד קוסט, מחיר ולייבור קוסט</t>
  </si>
  <si>
    <t>ממלאים רק את התאים הצהובים. כל הסכומים לפני מע״מ, חוץ מהשורות שכתוב בהן «כולל מע״מ».</t>
  </si>
  <si>
    <t>האורחים</t>
  </si>
  <si>
    <t>מבוגרים</t>
  </si>
  <si>
    <t>ילדים</t>
  </si>
  <si>
    <t>מנת ילד, באחוזים ממנה של מבוגר</t>
  </si>
  <si>
    <t>דוגמה. קבעו לפי התפריט שלכם.</t>
  </si>
  <si>
    <t>מנות מלאות לבישול</t>
  </si>
  <si>
    <t>מבוגרים, ועוד ילדים לפי מנת ילד.</t>
  </si>
  <si>
    <t>עלות המזון</t>
  </si>
  <si>
    <t>עלות מזון למבוגר</t>
  </si>
  <si>
    <t>סכום המנות בתפריט, מגיליון «מנות».</t>
  </si>
  <si>
    <t>עלות מזון לאירוע</t>
  </si>
  <si>
    <t>עלות למבוגר × מנות מלאות.</t>
  </si>
  <si>
    <t>מרווח ביטחון ואריזות שלמות</t>
  </si>
  <si>
    <t>כמה קונים מעל הצורך המדויק. דוגמה.</t>
  </si>
  <si>
    <t>עלות קנייה צפויה לאירוע</t>
  </si>
  <si>
    <t>בערך מה שתשלמו לספקים.</t>
  </si>
  <si>
    <t>המחיר</t>
  </si>
  <si>
    <t>יעד פוד קוסט</t>
  </si>
  <si>
    <t>דוגמה: שליש מהמחיר, כלומר מחיר של פי 3 מהעלות.</t>
  </si>
  <si>
    <t>מחיר מוצע למבוגר לפי היעד</t>
  </si>
  <si>
    <t>עלות מזון למבוגר ÷ יעד הפוד קוסט.</t>
  </si>
  <si>
    <t>המחיר שלכם למבוגר</t>
  </si>
  <si>
    <t>ריק = המחיר המוצע.</t>
  </si>
  <si>
    <t>מחיר לילד</t>
  </si>
  <si>
    <t>ריק = מחיר המבוגר × מנת ילד.</t>
  </si>
  <si>
    <t>מחיר למבוגר בחישוב</t>
  </si>
  <si>
    <t>מחיר לילד בחישוב</t>
  </si>
  <si>
    <t>הכנסה מהאירוע</t>
  </si>
  <si>
    <t>פוד קוסט של האירוע</t>
  </si>
  <si>
    <t>עלות מזון לאירוע ÷ הכנסה.</t>
  </si>
  <si>
    <t>פוד קוסט לפי עלות הקנייה הצפויה</t>
  </si>
  <si>
    <t>כולל מרווח הביטחון והאריזות.</t>
  </si>
  <si>
    <t>תוספת על עלות המזון</t>
  </si>
  <si>
    <t>הכנסה ÷ עלות מזון − 1.</t>
  </si>
  <si>
    <t>נשאר מעל המזון לאירוע</t>
  </si>
  <si>
    <t>עוד לא רווח: ממנו משלמים צוות, ציוד, הובלה ותקורה.</t>
  </si>
  <si>
    <t>מע״מ</t>
  </si>
  <si>
    <t>שיעור מע״מ</t>
  </si>
  <si>
    <t>עוסק פטור: 0%.</t>
  </si>
  <si>
    <t>מחיר למבוגר כולל מע״מ</t>
  </si>
  <si>
    <t>סה״כ ללקוח כולל מע״מ</t>
  </si>
  <si>
    <t>לייבור קוסט</t>
  </si>
  <si>
    <t>מגיליון «צוות».</t>
  </si>
  <si>
    <t>לייבור קוסט של האירוע</t>
  </si>
  <si>
    <t>עלות הצוות ÷ הכנסה.</t>
  </si>
  <si>
    <t>מזון וצוות יחד, מתוך ההכנסה</t>
  </si>
  <si>
    <t>נשאר אחרי מזון וצוות</t>
  </si>
  <si>
    <t>לציוד, הובלה, תקורה ורווח.</t>
  </si>
  <si>
    <t>טבלה מאתר טובנטו · tovanto.com/food-cost/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</si>
</sst>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#"/>
    <numFmt numFmtId="165" formatCode="&quot;₪&quot;#,##0.00"/>
    <numFmt numFmtId="166" formatCode="0.0%"/>
    <numFmt numFmtId="167" formatCode="#,##0.##"/>
  </numFmts>
  <fonts count="12" x14ac:knownFonts="1">
    <font>
      <color theme="1"/>
      <family val="2"/>
      <scheme val="minor"/>
      <sz val="11"/>
      <name val="Calibri"/>
    </font>
    <font>
      <b/>
      <color rgb="FFFFFFFF"/>
      <sz val="15"/>
    </font>
    <font>
      <i/>
      <color rgb="FF6F6064"/>
      <sz val="11"/>
    </font>
    <font>
      <b/>
      <color rgb="FF7A2E3A"/>
      <sz val="12"/>
    </font>
    <font>
      <sz val="11"/>
    </font>
    <font>
      <u/>
      <color rgb="FF7A2E3A"/>
      <sz val="11"/>
    </font>
    <font>
      <i/>
      <color rgb="FF6F6064"/>
      <sz val="10"/>
    </font>
    <font>
      <b/>
      <color rgb="FFFFFFFF"/>
    </font>
    <font>
      <b/>
      <sz val="12"/>
    </font>
    <font>
      <b/>
      <color rgb="FF7A2E3A"/>
    </font>
    <font>
      <b/>
    </font>
    <font/>
  </fonts>
  <fills count="5">
    <fill>
      <patternFill patternType="none"/>
    </fill>
    <fill>
      <patternFill patternType="gray125"/>
    </fill>
    <fill>
      <patternFill patternType="solid">
        <fgColor rgb="FF7A2E3A"/>
      </patternFill>
    </fill>
    <fill>
      <patternFill patternType="solid">
        <fgColor rgb="FFFFF4C2"/>
      </patternFill>
    </fill>
    <fill>
      <patternFill patternType="solid">
        <fgColor rgb="FFF3E7EB"/>
      </patternFill>
    </fill>
  </fills>
  <borders count="3">
    <border>
      <left/>
      <right/>
      <top/>
      <bottom/>
      <diagonal/>
    </border>
    <border>
      <left style="thin">
        <color rgb="FFE3D3D8"/>
      </left>
      <right style="thin">
        <color rgb="FFE3D3D8"/>
      </right>
      <top style="thin">
        <color rgb="FFE3D3D8"/>
      </top>
      <bottom style="thin">
        <color rgb="FFE3D3D8"/>
      </bottom>
      <diagonal/>
    </border>
    <border>
      <left/>
      <right/>
      <top/>
      <bottom style="medium">
        <color rgb="FF7A2E3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164" fontId="0" fillId="3" borderId="1" xfId="0" applyNumberFormat="1" applyFill="1" applyBorder="1" applyAlignment="1">
      <alignment horizontal="right" vertical="center" wrapText="1"/>
    </xf>
    <xf numFmtId="165" fontId="0" fillId="3" borderId="1" xfId="0" applyNumberFormat="1" applyFill="1" applyBorder="1" applyAlignment="1">
      <alignment horizontal="right" vertical="center" wrapText="1"/>
    </xf>
    <xf numFmtId="9" fontId="0" fillId="3" borderId="1" xfId="0" applyNumberFormat="1" applyFill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 wrapText="1"/>
    </xf>
    <xf numFmtId="0" fontId="10" fillId="4" borderId="1" xfId="0" applyFont="1" applyFill="1" applyBorder="1" applyAlignment="1">
      <alignment horizontal="right" vertical="center" wrapText="1"/>
    </xf>
    <xf numFmtId="165" fontId="9" fillId="4" borderId="1" xfId="0" applyNumberFormat="1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horizontal="right" vertical="center" wrapText="1"/>
    </xf>
    <xf numFmtId="166" fontId="0" fillId="3" borderId="1" xfId="0" applyNumberForma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3" fontId="0" fillId="3" borderId="1" xfId="0" applyNumberFormat="1" applyFill="1" applyBorder="1" applyAlignment="1">
      <alignment horizontal="right" vertical="center" wrapText="1"/>
    </xf>
    <xf numFmtId="167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6" fontId="9" fillId="4" borderId="1" xfId="0" applyNumberFormat="1" applyFont="1" applyFill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ovanto.com/food-cost/" TargetMode="External"/><Relationship Id="rId2" Type="http://schemas.openxmlformats.org/officeDocument/2006/relationships/hyperlink" Target="https://tovanto.com/catering-pricing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A2E3A"/>
    <pageSetUpPr fitToPage="1"/>
  </sheetPr>
  <dimension ref="A1:A23"/>
  <sheetViews>
    <sheetView workbookViewId="0" rightToLeft="1"/>
  </sheetViews>
  <sheetFormatPr defaultRowHeight="15" outlineLevelRow="0" outlineLevelCol="0" x14ac:dyDescent="55"/>
  <cols>
    <col min="1" max="1" width="100" customWidth="1"/>
  </cols>
  <sheetData>
    <row r="1" ht="28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3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6</v>
      </c>
    </row>
    <row r="16" spans="1:1" x14ac:dyDescent="0.25">
      <c r="A16" s="3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2" spans="1:1" x14ac:dyDescent="0.25">
      <c r="A22" s="5" t="s">
        <v>18</v>
      </c>
    </row>
    <row r="23" spans="1:1" x14ac:dyDescent="0.25">
      <c r="A23" s="5" t="s">
        <v>19</v>
      </c>
    </row>
  </sheetData>
  <hyperlinks>
    <hyperlink ref="A22" r:id="rId1"/>
    <hyperlink ref="A23" r:id="rId2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0855C"/>
    <pageSetUpPr fitToPage="1"/>
  </sheetPr>
  <dimension ref="A1:G142"/>
  <sheetViews>
    <sheetView workbookViewId="0" rightToLeft="1"/>
  </sheetViews>
  <sheetFormatPr defaultRowHeight="15" outlineLevelRow="0" outlineLevelCol="0" x14ac:dyDescent="55"/>
  <cols>
    <col min="1" max="1" width="28" customWidth="1"/>
    <col min="2" max="2" width="13" customWidth="1"/>
    <col min="3" max="3" width="10" customWidth="1"/>
    <col min="4" max="4" width="15" customWidth="1"/>
    <col min="5" max="5" width="11" customWidth="1"/>
    <col min="6" max="6" width="15" customWidth="1"/>
    <col min="7" max="7" width="13" customWidth="1"/>
  </cols>
  <sheetData>
    <row r="1" ht="28" customHeight="1" spans="1:7" x14ac:dyDescent="0.25">
      <c r="A1" s="1" t="s">
        <v>20</v>
      </c>
      <c r="B1" s="1"/>
      <c r="C1" s="1"/>
      <c r="D1" s="1"/>
      <c r="E1" s="1"/>
      <c r="F1" s="1"/>
      <c r="G1" s="1"/>
    </row>
    <row r="2" spans="1:7" x14ac:dyDescent="0.25">
      <c r="A2" s="6" t="s">
        <v>21</v>
      </c>
      <c r="B2" s="6"/>
      <c r="C2" s="6"/>
      <c r="D2" s="6"/>
      <c r="E2" s="6"/>
      <c r="F2" s="6"/>
      <c r="G2" s="6"/>
    </row>
    <row r="4" ht="22" customHeight="1" spans="1:7" x14ac:dyDescent="0.25">
      <c r="A4" s="7" t="s">
        <v>22</v>
      </c>
      <c r="B4" s="8" t="s">
        <v>23</v>
      </c>
      <c r="C4" s="8"/>
      <c r="D4" s="8"/>
      <c r="E4" s="8"/>
      <c r="F4" s="8"/>
      <c r="G4" s="8"/>
    </row>
    <row r="5" ht="32" customHeight="1" spans="1:7" x14ac:dyDescent="0.25">
      <c r="A5" s="9" t="s">
        <v>24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29</v>
      </c>
      <c r="G5" s="9" t="s">
        <v>30</v>
      </c>
    </row>
    <row r="6" spans="1:7" x14ac:dyDescent="0.25">
      <c r="A6" s="10" t="s">
        <v>31</v>
      </c>
      <c r="B6" s="11">
        <v>15</v>
      </c>
      <c r="C6" s="10" t="s">
        <v>26</v>
      </c>
      <c r="D6" s="12">
        <v>2</v>
      </c>
      <c r="E6" s="13">
        <v>1</v>
      </c>
      <c r="F6" s="14">
        <f>IF(OR(B6="",D6=""),0,B6*D6/IF(N(E6)&gt;0,E6,1))</f>
        <v>30</v>
      </c>
      <c r="G6" s="14">
        <f>F6/10</f>
        <v>3</v>
      </c>
    </row>
    <row r="7" spans="1:7" x14ac:dyDescent="0.25">
      <c r="A7" s="10" t="s">
        <v>32</v>
      </c>
      <c r="B7" s="11">
        <v>0.3</v>
      </c>
      <c r="C7" s="10" t="s">
        <v>33</v>
      </c>
      <c r="D7" s="12">
        <v>30</v>
      </c>
      <c r="E7" s="13">
        <v>1</v>
      </c>
      <c r="F7" s="14">
        <f>IF(OR(B7="",D7=""),0,B7*D7/IF(N(E7)&gt;0,E7,1))</f>
        <v>9</v>
      </c>
      <c r="G7" s="14">
        <f>F7/10</f>
        <v>0.9</v>
      </c>
    </row>
    <row r="8" spans="1:7" x14ac:dyDescent="0.25">
      <c r="A8" s="10" t="s">
        <v>34</v>
      </c>
      <c r="B8" s="11">
        <v>0.5</v>
      </c>
      <c r="C8" s="10" t="s">
        <v>33</v>
      </c>
      <c r="D8" s="12">
        <v>20</v>
      </c>
      <c r="E8" s="13">
        <v>1</v>
      </c>
      <c r="F8" s="14">
        <f>IF(OR(B8="",D8=""),0,B8*D8/IF(N(E8)&gt;0,E8,1))</f>
        <v>10</v>
      </c>
      <c r="G8" s="14">
        <f>F8/10</f>
        <v>1</v>
      </c>
    </row>
    <row r="9" spans="1:7" x14ac:dyDescent="0.25">
      <c r="A9" s="10" t="s">
        <v>35</v>
      </c>
      <c r="B9" s="11">
        <v>0.3</v>
      </c>
      <c r="C9" s="10" t="s">
        <v>33</v>
      </c>
      <c r="D9" s="12">
        <v>25</v>
      </c>
      <c r="E9" s="13">
        <v>1</v>
      </c>
      <c r="F9" s="14">
        <f>IF(OR(B9="",D9=""),0,B9*D9/IF(N(E9)&gt;0,E9,1))</f>
        <v>7.5</v>
      </c>
      <c r="G9" s="14">
        <f>F9/10</f>
        <v>0.75</v>
      </c>
    </row>
    <row r="10" spans="1:7" x14ac:dyDescent="0.25">
      <c r="A10" s="10" t="s">
        <v>36</v>
      </c>
      <c r="B10" s="11">
        <v>0.6</v>
      </c>
      <c r="C10" s="10" t="s">
        <v>33</v>
      </c>
      <c r="D10" s="12">
        <v>50</v>
      </c>
      <c r="E10" s="13">
        <v>1</v>
      </c>
      <c r="F10" s="14">
        <f>IF(OR(B10="",D10=""),0,B10*D10/IF(N(E10)&gt;0,E10,1))</f>
        <v>30</v>
      </c>
      <c r="G10" s="14">
        <f>F10/10</f>
        <v>3</v>
      </c>
    </row>
    <row r="11" spans="1:7" x14ac:dyDescent="0.25">
      <c r="A11" s="10"/>
      <c r="B11" s="11"/>
      <c r="C11" s="10"/>
      <c r="D11" s="12"/>
      <c r="E11" s="13"/>
      <c r="F11" s="14">
        <f>IF(OR(B11="",D11=""),0,B11*D11/IF(N(E11)&gt;0,E11,1))</f>
        <v>0</v>
      </c>
      <c r="G11" s="14">
        <f>F11/10</f>
        <v>0</v>
      </c>
    </row>
    <row r="12" spans="1:7" x14ac:dyDescent="0.25">
      <c r="A12" s="10"/>
      <c r="B12" s="11"/>
      <c r="C12" s="10"/>
      <c r="D12" s="12"/>
      <c r="E12" s="13"/>
      <c r="F12" s="14">
        <f>IF(OR(B12="",D12=""),0,B12*D12/IF(N(E12)&gt;0,E12,1))</f>
        <v>0</v>
      </c>
      <c r="G12" s="14">
        <f>F12/10</f>
        <v>0</v>
      </c>
    </row>
    <row r="13" spans="1:7" x14ac:dyDescent="0.25">
      <c r="A13" s="10"/>
      <c r="B13" s="11"/>
      <c r="C13" s="10"/>
      <c r="D13" s="12"/>
      <c r="E13" s="13"/>
      <c r="F13" s="14">
        <f>IF(OR(B13="",D13=""),0,B13*D13/IF(N(E13)&gt;0,E13,1))</f>
        <v>0</v>
      </c>
      <c r="G13" s="14">
        <f>F13/10</f>
        <v>0</v>
      </c>
    </row>
    <row r="14" spans="1:7" x14ac:dyDescent="0.25">
      <c r="A14" s="10"/>
      <c r="B14" s="11"/>
      <c r="C14" s="10"/>
      <c r="D14" s="12"/>
      <c r="E14" s="13"/>
      <c r="F14" s="14">
        <f>IF(OR(B14="",D14=""),0,B14*D14/IF(N(E14)&gt;0,E14,1))</f>
        <v>0</v>
      </c>
      <c r="G14" s="14">
        <f>F14/10</f>
        <v>0</v>
      </c>
    </row>
    <row r="15" spans="1:7" x14ac:dyDescent="0.25">
      <c r="A15" s="10"/>
      <c r="B15" s="11"/>
      <c r="C15" s="10"/>
      <c r="D15" s="12"/>
      <c r="E15" s="13"/>
      <c r="F15" s="14">
        <f>IF(OR(B15="",D15=""),0,B15*D15/IF(N(E15)&gt;0,E15,1))</f>
        <v>0</v>
      </c>
      <c r="G15" s="14">
        <f>F15/10</f>
        <v>0</v>
      </c>
    </row>
    <row r="16" spans="1:7" x14ac:dyDescent="0.25">
      <c r="A16" s="15" t="s">
        <v>37</v>
      </c>
      <c r="B16" s="15"/>
      <c r="C16" s="15"/>
      <c r="D16" s="15"/>
      <c r="E16" s="15"/>
      <c r="F16" s="16">
        <f>SUM(F6:F15)</f>
        <v>86.5</v>
      </c>
      <c r="G16" s="16">
        <f>SUM(G6:G15)</f>
        <v>8.65</v>
      </c>
    </row>
    <row r="18" ht="22" customHeight="1" spans="1:7" x14ac:dyDescent="0.25">
      <c r="A18" s="7" t="s">
        <v>38</v>
      </c>
      <c r="B18" s="8" t="s">
        <v>39</v>
      </c>
      <c r="C18" s="8"/>
      <c r="D18" s="8"/>
      <c r="E18" s="8"/>
      <c r="F18" s="8"/>
      <c r="G18" s="8"/>
    </row>
    <row r="19" ht="32" customHeight="1" spans="1:7" x14ac:dyDescent="0.25">
      <c r="A19" s="9" t="s">
        <v>24</v>
      </c>
      <c r="B19" s="9" t="s">
        <v>25</v>
      </c>
      <c r="C19" s="9" t="s">
        <v>26</v>
      </c>
      <c r="D19" s="9" t="s">
        <v>27</v>
      </c>
      <c r="E19" s="9" t="s">
        <v>28</v>
      </c>
      <c r="F19" s="9" t="s">
        <v>29</v>
      </c>
      <c r="G19" s="9" t="s">
        <v>30</v>
      </c>
    </row>
    <row r="20" spans="1:7" x14ac:dyDescent="0.25">
      <c r="A20" s="10" t="s">
        <v>40</v>
      </c>
      <c r="B20" s="11">
        <v>1</v>
      </c>
      <c r="C20" s="10" t="s">
        <v>33</v>
      </c>
      <c r="D20" s="12">
        <v>6</v>
      </c>
      <c r="E20" s="13">
        <v>0.8</v>
      </c>
      <c r="F20" s="14">
        <f>IF(OR(B20="",D20=""),0,B20*D20/IF(N(E20)&gt;0,E20,1))</f>
        <v>7.5</v>
      </c>
      <c r="G20" s="14">
        <f>F20/10</f>
        <v>0.75</v>
      </c>
    </row>
    <row r="21" spans="1:7" x14ac:dyDescent="0.25">
      <c r="A21" s="10" t="s">
        <v>41</v>
      </c>
      <c r="B21" s="11">
        <v>1</v>
      </c>
      <c r="C21" s="10" t="s">
        <v>33</v>
      </c>
      <c r="D21" s="12">
        <v>8</v>
      </c>
      <c r="E21" s="13">
        <v>0.8</v>
      </c>
      <c r="F21" s="14">
        <f>IF(OR(B21="",D21=""),0,B21*D21/IF(N(E21)&gt;0,E21,1))</f>
        <v>10</v>
      </c>
      <c r="G21" s="14">
        <f>F21/10</f>
        <v>1</v>
      </c>
    </row>
    <row r="22" spans="1:7" x14ac:dyDescent="0.25">
      <c r="A22" s="10" t="s">
        <v>42</v>
      </c>
      <c r="B22" s="11">
        <v>0.2</v>
      </c>
      <c r="C22" s="10" t="s">
        <v>33</v>
      </c>
      <c r="D22" s="12">
        <v>6</v>
      </c>
      <c r="E22" s="13">
        <v>0.8</v>
      </c>
      <c r="F22" s="14">
        <f>IF(OR(B22="",D22=""),0,B22*D22/IF(N(E22)&gt;0,E22,1))</f>
        <v>1.5000000000000002</v>
      </c>
      <c r="G22" s="14">
        <f>F22/10</f>
        <v>0.15000000000000002</v>
      </c>
    </row>
    <row r="23" spans="1:7" x14ac:dyDescent="0.25">
      <c r="A23" s="10" t="s">
        <v>43</v>
      </c>
      <c r="B23" s="11">
        <v>0.1</v>
      </c>
      <c r="C23" s="10" t="s">
        <v>44</v>
      </c>
      <c r="D23" s="12">
        <v>40</v>
      </c>
      <c r="E23" s="13">
        <v>1</v>
      </c>
      <c r="F23" s="14">
        <f>IF(OR(B23="",D23=""),0,B23*D23/IF(N(E23)&gt;0,E23,1))</f>
        <v>4</v>
      </c>
      <c r="G23" s="14">
        <f>F23/10</f>
        <v>0.4</v>
      </c>
    </row>
    <row r="24" spans="1:7" x14ac:dyDescent="0.25">
      <c r="A24" s="10" t="s">
        <v>45</v>
      </c>
      <c r="B24" s="11">
        <v>0.3</v>
      </c>
      <c r="C24" s="10" t="s">
        <v>33</v>
      </c>
      <c r="D24" s="12">
        <v>8</v>
      </c>
      <c r="E24" s="13">
        <v>0.5</v>
      </c>
      <c r="F24" s="14">
        <f>IF(OR(B24="",D24=""),0,B24*D24/IF(N(E24)&gt;0,E24,1))</f>
        <v>4.8</v>
      </c>
      <c r="G24" s="14">
        <f>F24/10</f>
        <v>0.48</v>
      </c>
    </row>
    <row r="25" spans="1:7" x14ac:dyDescent="0.25">
      <c r="A25" s="10"/>
      <c r="B25" s="11"/>
      <c r="C25" s="10"/>
      <c r="D25" s="12"/>
      <c r="E25" s="13"/>
      <c r="F25" s="14">
        <f>IF(OR(B25="",D25=""),0,B25*D25/IF(N(E25)&gt;0,E25,1))</f>
        <v>0</v>
      </c>
      <c r="G25" s="14">
        <f>F25/10</f>
        <v>0</v>
      </c>
    </row>
    <row r="26" spans="1:7" x14ac:dyDescent="0.25">
      <c r="A26" s="10"/>
      <c r="B26" s="11"/>
      <c r="C26" s="10"/>
      <c r="D26" s="12"/>
      <c r="E26" s="13"/>
      <c r="F26" s="14">
        <f>IF(OR(B26="",D26=""),0,B26*D26/IF(N(E26)&gt;0,E26,1))</f>
        <v>0</v>
      </c>
      <c r="G26" s="14">
        <f>F26/10</f>
        <v>0</v>
      </c>
    </row>
    <row r="27" spans="1:7" x14ac:dyDescent="0.25">
      <c r="A27" s="10"/>
      <c r="B27" s="11"/>
      <c r="C27" s="10"/>
      <c r="D27" s="12"/>
      <c r="E27" s="13"/>
      <c r="F27" s="14">
        <f>IF(OR(B27="",D27=""),0,B27*D27/IF(N(E27)&gt;0,E27,1))</f>
        <v>0</v>
      </c>
      <c r="G27" s="14">
        <f>F27/10</f>
        <v>0</v>
      </c>
    </row>
    <row r="28" spans="1:7" x14ac:dyDescent="0.25">
      <c r="A28" s="10"/>
      <c r="B28" s="11"/>
      <c r="C28" s="10"/>
      <c r="D28" s="12"/>
      <c r="E28" s="13"/>
      <c r="F28" s="14">
        <f>IF(OR(B28="",D28=""),0,B28*D28/IF(N(E28)&gt;0,E28,1))</f>
        <v>0</v>
      </c>
      <c r="G28" s="14">
        <f>F28/10</f>
        <v>0</v>
      </c>
    </row>
    <row r="29" spans="1:7" x14ac:dyDescent="0.25">
      <c r="A29" s="10"/>
      <c r="B29" s="11"/>
      <c r="C29" s="10"/>
      <c r="D29" s="12"/>
      <c r="E29" s="13"/>
      <c r="F29" s="14">
        <f>IF(OR(B29="",D29=""),0,B29*D29/IF(N(E29)&gt;0,E29,1))</f>
        <v>0</v>
      </c>
      <c r="G29" s="14">
        <f>F29/10</f>
        <v>0</v>
      </c>
    </row>
    <row r="30" spans="1:7" x14ac:dyDescent="0.25">
      <c r="A30" s="15" t="s">
        <v>37</v>
      </c>
      <c r="B30" s="15"/>
      <c r="C30" s="15"/>
      <c r="D30" s="15"/>
      <c r="E30" s="15"/>
      <c r="F30" s="16">
        <f>SUM(F20:F29)</f>
        <v>27.8</v>
      </c>
      <c r="G30" s="16">
        <f>SUM(G20:G29)</f>
        <v>2.7800000000000002</v>
      </c>
    </row>
    <row r="32" ht="22" customHeight="1" spans="1:7" x14ac:dyDescent="0.25">
      <c r="A32" s="7" t="s">
        <v>46</v>
      </c>
      <c r="B32" s="8" t="s">
        <v>47</v>
      </c>
      <c r="C32" s="8"/>
      <c r="D32" s="8"/>
      <c r="E32" s="8"/>
      <c r="F32" s="8"/>
      <c r="G32" s="8"/>
    </row>
    <row r="33" ht="32" customHeight="1" spans="1:7" x14ac:dyDescent="0.25">
      <c r="A33" s="9" t="s">
        <v>24</v>
      </c>
      <c r="B33" s="9" t="s">
        <v>25</v>
      </c>
      <c r="C33" s="9" t="s">
        <v>26</v>
      </c>
      <c r="D33" s="9" t="s">
        <v>27</v>
      </c>
      <c r="E33" s="9" t="s">
        <v>28</v>
      </c>
      <c r="F33" s="9" t="s">
        <v>29</v>
      </c>
      <c r="G33" s="9" t="s">
        <v>30</v>
      </c>
    </row>
    <row r="34" spans="1:7" x14ac:dyDescent="0.25">
      <c r="A34" s="10" t="s">
        <v>48</v>
      </c>
      <c r="B34" s="11">
        <v>2</v>
      </c>
      <c r="C34" s="10" t="s">
        <v>33</v>
      </c>
      <c r="D34" s="12">
        <v>32</v>
      </c>
      <c r="E34" s="13">
        <v>1</v>
      </c>
      <c r="F34" s="14">
        <f>IF(OR(B34="",D34=""),0,B34*D34/IF(N(E34)&gt;0,E34,1))</f>
        <v>64</v>
      </c>
      <c r="G34" s="14">
        <f>F34/10</f>
        <v>6.4</v>
      </c>
    </row>
    <row r="35" spans="1:7" x14ac:dyDescent="0.25">
      <c r="A35" s="10" t="s">
        <v>49</v>
      </c>
      <c r="B35" s="11">
        <v>1.2</v>
      </c>
      <c r="C35" s="10" t="s">
        <v>33</v>
      </c>
      <c r="D35" s="12">
        <v>12</v>
      </c>
      <c r="E35" s="13">
        <v>1</v>
      </c>
      <c r="F35" s="14">
        <f>IF(OR(B35="",D35=""),0,B35*D35/IF(N(E35)&gt;0,E35,1))</f>
        <v>14.399999999999999</v>
      </c>
      <c r="G35" s="14">
        <f>F35/10</f>
        <v>1.44</v>
      </c>
    </row>
    <row r="36" spans="1:7" x14ac:dyDescent="0.25">
      <c r="A36" s="10" t="s">
        <v>50</v>
      </c>
      <c r="B36" s="11">
        <v>0.4</v>
      </c>
      <c r="C36" s="10" t="s">
        <v>44</v>
      </c>
      <c r="D36" s="12">
        <v>18</v>
      </c>
      <c r="E36" s="13">
        <v>1</v>
      </c>
      <c r="F36" s="14">
        <f>IF(OR(B36="",D36=""),0,B36*D36/IF(N(E36)&gt;0,E36,1))</f>
        <v>7.2</v>
      </c>
      <c r="G36" s="14">
        <f>F36/10</f>
        <v>0.72</v>
      </c>
    </row>
    <row r="37" spans="1:7" x14ac:dyDescent="0.25">
      <c r="A37" s="10"/>
      <c r="B37" s="11"/>
      <c r="C37" s="10"/>
      <c r="D37" s="12"/>
      <c r="E37" s="13"/>
      <c r="F37" s="14">
        <f>IF(OR(B37="",D37=""),0,B37*D37/IF(N(E37)&gt;0,E37,1))</f>
        <v>0</v>
      </c>
      <c r="G37" s="14">
        <f>F37/10</f>
        <v>0</v>
      </c>
    </row>
    <row r="38" spans="1:7" x14ac:dyDescent="0.25">
      <c r="A38" s="10"/>
      <c r="B38" s="11"/>
      <c r="C38" s="10"/>
      <c r="D38" s="12"/>
      <c r="E38" s="13"/>
      <c r="F38" s="14">
        <f>IF(OR(B38="",D38=""),0,B38*D38/IF(N(E38)&gt;0,E38,1))</f>
        <v>0</v>
      </c>
      <c r="G38" s="14">
        <f>F38/10</f>
        <v>0</v>
      </c>
    </row>
    <row r="39" spans="1:7" x14ac:dyDescent="0.25">
      <c r="A39" s="10"/>
      <c r="B39" s="11"/>
      <c r="C39" s="10"/>
      <c r="D39" s="12"/>
      <c r="E39" s="13"/>
      <c r="F39" s="14">
        <f>IF(OR(B39="",D39=""),0,B39*D39/IF(N(E39)&gt;0,E39,1))</f>
        <v>0</v>
      </c>
      <c r="G39" s="14">
        <f>F39/10</f>
        <v>0</v>
      </c>
    </row>
    <row r="40" spans="1:7" x14ac:dyDescent="0.25">
      <c r="A40" s="10"/>
      <c r="B40" s="11"/>
      <c r="C40" s="10"/>
      <c r="D40" s="12"/>
      <c r="E40" s="13"/>
      <c r="F40" s="14">
        <f>IF(OR(B40="",D40=""),0,B40*D40/IF(N(E40)&gt;0,E40,1))</f>
        <v>0</v>
      </c>
      <c r="G40" s="14">
        <f>F40/10</f>
        <v>0</v>
      </c>
    </row>
    <row r="41" spans="1:7" x14ac:dyDescent="0.25">
      <c r="A41" s="10"/>
      <c r="B41" s="11"/>
      <c r="C41" s="10"/>
      <c r="D41" s="12"/>
      <c r="E41" s="13"/>
      <c r="F41" s="14">
        <f>IF(OR(B41="",D41=""),0,B41*D41/IF(N(E41)&gt;0,E41,1))</f>
        <v>0</v>
      </c>
      <c r="G41" s="14">
        <f>F41/10</f>
        <v>0</v>
      </c>
    </row>
    <row r="42" spans="1:7" x14ac:dyDescent="0.25">
      <c r="A42" s="10"/>
      <c r="B42" s="11"/>
      <c r="C42" s="10"/>
      <c r="D42" s="12"/>
      <c r="E42" s="13"/>
      <c r="F42" s="14">
        <f>IF(OR(B42="",D42=""),0,B42*D42/IF(N(E42)&gt;0,E42,1))</f>
        <v>0</v>
      </c>
      <c r="G42" s="14">
        <f>F42/10</f>
        <v>0</v>
      </c>
    </row>
    <row r="43" spans="1:7" x14ac:dyDescent="0.25">
      <c r="A43" s="10"/>
      <c r="B43" s="11"/>
      <c r="C43" s="10"/>
      <c r="D43" s="12"/>
      <c r="E43" s="13"/>
      <c r="F43" s="14">
        <f>IF(OR(B43="",D43=""),0,B43*D43/IF(N(E43)&gt;0,E43,1))</f>
        <v>0</v>
      </c>
      <c r="G43" s="14">
        <f>F43/10</f>
        <v>0</v>
      </c>
    </row>
    <row r="44" spans="1:7" x14ac:dyDescent="0.25">
      <c r="A44" s="15" t="s">
        <v>37</v>
      </c>
      <c r="B44" s="15"/>
      <c r="C44" s="15"/>
      <c r="D44" s="15"/>
      <c r="E44" s="15"/>
      <c r="F44" s="16">
        <f>SUM(F34:F43)</f>
        <v>85.60000000000001</v>
      </c>
      <c r="G44" s="16">
        <f>SUM(G34:G43)</f>
        <v>8.56</v>
      </c>
    </row>
    <row r="46" ht="22" customHeight="1" spans="1:7" x14ac:dyDescent="0.25">
      <c r="A46" s="7" t="s">
        <v>51</v>
      </c>
      <c r="B46" s="8" t="s">
        <v>52</v>
      </c>
      <c r="C46" s="8"/>
      <c r="D46" s="8"/>
      <c r="E46" s="8"/>
      <c r="F46" s="8"/>
      <c r="G46" s="8"/>
    </row>
    <row r="47" ht="32" customHeight="1" spans="1:7" x14ac:dyDescent="0.25">
      <c r="A47" s="9" t="s">
        <v>24</v>
      </c>
      <c r="B47" s="9" t="s">
        <v>25</v>
      </c>
      <c r="C47" s="9" t="s">
        <v>26</v>
      </c>
      <c r="D47" s="9" t="s">
        <v>27</v>
      </c>
      <c r="E47" s="9" t="s">
        <v>28</v>
      </c>
      <c r="F47" s="9" t="s">
        <v>29</v>
      </c>
      <c r="G47" s="9" t="s">
        <v>30</v>
      </c>
    </row>
    <row r="48" spans="1:7" x14ac:dyDescent="0.25">
      <c r="A48" s="10" t="s">
        <v>53</v>
      </c>
      <c r="B48" s="11">
        <v>1.5</v>
      </c>
      <c r="C48" s="10" t="s">
        <v>33</v>
      </c>
      <c r="D48" s="12">
        <v>120</v>
      </c>
      <c r="E48" s="13">
        <v>1</v>
      </c>
      <c r="F48" s="14">
        <f>IF(OR(B48="",D48=""),0,B48*D48/IF(N(E48)&gt;0,E48,1))</f>
        <v>180</v>
      </c>
      <c r="G48" s="14">
        <f>F48/10</f>
        <v>18</v>
      </c>
    </row>
    <row r="49" spans="1:7" x14ac:dyDescent="0.25">
      <c r="A49" s="10" t="s">
        <v>54</v>
      </c>
      <c r="B49" s="11">
        <v>0.2</v>
      </c>
      <c r="C49" s="10" t="s">
        <v>33</v>
      </c>
      <c r="D49" s="12">
        <v>20</v>
      </c>
      <c r="E49" s="13">
        <v>1</v>
      </c>
      <c r="F49" s="14">
        <f>IF(OR(B49="",D49=""),0,B49*D49/IF(N(E49)&gt;0,E49,1))</f>
        <v>4</v>
      </c>
      <c r="G49" s="14">
        <f>F49/10</f>
        <v>0.4</v>
      </c>
    </row>
    <row r="50" spans="1:7" x14ac:dyDescent="0.25">
      <c r="A50" s="10" t="s">
        <v>43</v>
      </c>
      <c r="B50" s="11">
        <v>0.05</v>
      </c>
      <c r="C50" s="10" t="s">
        <v>44</v>
      </c>
      <c r="D50" s="12">
        <v>40</v>
      </c>
      <c r="E50" s="13">
        <v>1</v>
      </c>
      <c r="F50" s="14">
        <f>IF(OR(B50="",D50=""),0,B50*D50/IF(N(E50)&gt;0,E50,1))</f>
        <v>2</v>
      </c>
      <c r="G50" s="14">
        <f>F50/10</f>
        <v>0.2</v>
      </c>
    </row>
    <row r="51" spans="1:7" x14ac:dyDescent="0.25">
      <c r="A51" s="10"/>
      <c r="B51" s="11"/>
      <c r="C51" s="10"/>
      <c r="D51" s="12"/>
      <c r="E51" s="13"/>
      <c r="F51" s="14">
        <f>IF(OR(B51="",D51=""),0,B51*D51/IF(N(E51)&gt;0,E51,1))</f>
        <v>0</v>
      </c>
      <c r="G51" s="14">
        <f>F51/10</f>
        <v>0</v>
      </c>
    </row>
    <row r="52" spans="1:7" x14ac:dyDescent="0.25">
      <c r="A52" s="10"/>
      <c r="B52" s="11"/>
      <c r="C52" s="10"/>
      <c r="D52" s="12"/>
      <c r="E52" s="13"/>
      <c r="F52" s="14">
        <f>IF(OR(B52="",D52=""),0,B52*D52/IF(N(E52)&gt;0,E52,1))</f>
        <v>0</v>
      </c>
      <c r="G52" s="14">
        <f>F52/10</f>
        <v>0</v>
      </c>
    </row>
    <row r="53" spans="1:7" x14ac:dyDescent="0.25">
      <c r="A53" s="10"/>
      <c r="B53" s="11"/>
      <c r="C53" s="10"/>
      <c r="D53" s="12"/>
      <c r="E53" s="13"/>
      <c r="F53" s="14">
        <f>IF(OR(B53="",D53=""),0,B53*D53/IF(N(E53)&gt;0,E53,1))</f>
        <v>0</v>
      </c>
      <c r="G53" s="14">
        <f>F53/10</f>
        <v>0</v>
      </c>
    </row>
    <row r="54" spans="1:7" x14ac:dyDescent="0.25">
      <c r="A54" s="10"/>
      <c r="B54" s="11"/>
      <c r="C54" s="10"/>
      <c r="D54" s="12"/>
      <c r="E54" s="13"/>
      <c r="F54" s="14">
        <f>IF(OR(B54="",D54=""),0,B54*D54/IF(N(E54)&gt;0,E54,1))</f>
        <v>0</v>
      </c>
      <c r="G54" s="14">
        <f>F54/10</f>
        <v>0</v>
      </c>
    </row>
    <row r="55" spans="1:7" x14ac:dyDescent="0.25">
      <c r="A55" s="10"/>
      <c r="B55" s="11"/>
      <c r="C55" s="10"/>
      <c r="D55" s="12"/>
      <c r="E55" s="13"/>
      <c r="F55" s="14">
        <f>IF(OR(B55="",D55=""),0,B55*D55/IF(N(E55)&gt;0,E55,1))</f>
        <v>0</v>
      </c>
      <c r="G55" s="14">
        <f>F55/10</f>
        <v>0</v>
      </c>
    </row>
    <row r="56" spans="1:7" x14ac:dyDescent="0.25">
      <c r="A56" s="10"/>
      <c r="B56" s="11"/>
      <c r="C56" s="10"/>
      <c r="D56" s="12"/>
      <c r="E56" s="13"/>
      <c r="F56" s="14">
        <f>IF(OR(B56="",D56=""),0,B56*D56/IF(N(E56)&gt;0,E56,1))</f>
        <v>0</v>
      </c>
      <c r="G56" s="14">
        <f>F56/10</f>
        <v>0</v>
      </c>
    </row>
    <row r="57" spans="1:7" x14ac:dyDescent="0.25">
      <c r="A57" s="10"/>
      <c r="B57" s="11"/>
      <c r="C57" s="10"/>
      <c r="D57" s="12"/>
      <c r="E57" s="13"/>
      <c r="F57" s="14">
        <f>IF(OR(B57="",D57=""),0,B57*D57/IF(N(E57)&gt;0,E57,1))</f>
        <v>0</v>
      </c>
      <c r="G57" s="14">
        <f>F57/10</f>
        <v>0</v>
      </c>
    </row>
    <row r="58" spans="1:7" x14ac:dyDescent="0.25">
      <c r="A58" s="15" t="s">
        <v>37</v>
      </c>
      <c r="B58" s="15"/>
      <c r="C58" s="15"/>
      <c r="D58" s="15"/>
      <c r="E58" s="15"/>
      <c r="F58" s="16">
        <f>SUM(F48:F57)</f>
        <v>186</v>
      </c>
      <c r="G58" s="16">
        <f>SUM(G48:G57)</f>
        <v>18.6</v>
      </c>
    </row>
    <row r="60" ht="22" customHeight="1" spans="1:7" x14ac:dyDescent="0.25">
      <c r="A60" s="7" t="s">
        <v>55</v>
      </c>
      <c r="B60" s="8" t="s">
        <v>56</v>
      </c>
      <c r="C60" s="8"/>
      <c r="D60" s="8"/>
      <c r="E60" s="8"/>
      <c r="F60" s="8"/>
      <c r="G60" s="8"/>
    </row>
    <row r="61" ht="32" customHeight="1" spans="1:7" x14ac:dyDescent="0.25">
      <c r="A61" s="9" t="s">
        <v>24</v>
      </c>
      <c r="B61" s="9" t="s">
        <v>25</v>
      </c>
      <c r="C61" s="9" t="s">
        <v>26</v>
      </c>
      <c r="D61" s="9" t="s">
        <v>27</v>
      </c>
      <c r="E61" s="9" t="s">
        <v>28</v>
      </c>
      <c r="F61" s="9" t="s">
        <v>29</v>
      </c>
      <c r="G61" s="9" t="s">
        <v>30</v>
      </c>
    </row>
    <row r="62" spans="1:7" x14ac:dyDescent="0.25">
      <c r="A62" s="10" t="s">
        <v>57</v>
      </c>
      <c r="B62" s="11">
        <v>0.8</v>
      </c>
      <c r="C62" s="10" t="s">
        <v>33</v>
      </c>
      <c r="D62" s="12">
        <v>9</v>
      </c>
      <c r="E62" s="13">
        <v>1</v>
      </c>
      <c r="F62" s="14">
        <f>IF(OR(B62="",D62=""),0,B62*D62/IF(N(E62)&gt;0,E62,1))</f>
        <v>7.2</v>
      </c>
      <c r="G62" s="14">
        <f>F62/10</f>
        <v>0.72</v>
      </c>
    </row>
    <row r="63" spans="1:7" x14ac:dyDescent="0.25">
      <c r="A63" s="10" t="s">
        <v>58</v>
      </c>
      <c r="B63" s="11">
        <v>0.05</v>
      </c>
      <c r="C63" s="10" t="s">
        <v>44</v>
      </c>
      <c r="D63" s="12">
        <v>12</v>
      </c>
      <c r="E63" s="13">
        <v>1</v>
      </c>
      <c r="F63" s="14">
        <f>IF(OR(B63="",D63=""),0,B63*D63/IF(N(E63)&gt;0,E63,1))</f>
        <v>0.6000000000000001</v>
      </c>
      <c r="G63" s="14">
        <f>F63/10</f>
        <v>0.06000000000000001</v>
      </c>
    </row>
    <row r="64" spans="1:7" x14ac:dyDescent="0.25">
      <c r="A64" s="10" t="s">
        <v>59</v>
      </c>
      <c r="B64" s="11">
        <v>0.02</v>
      </c>
      <c r="C64" s="10" t="s">
        <v>33</v>
      </c>
      <c r="D64" s="12">
        <v>10</v>
      </c>
      <c r="E64" s="13">
        <v>1</v>
      </c>
      <c r="F64" s="14">
        <f>IF(OR(B64="",D64=""),0,B64*D64/IF(N(E64)&gt;0,E64,1))</f>
        <v>0.2</v>
      </c>
      <c r="G64" s="14">
        <f>F64/10</f>
        <v>0.02</v>
      </c>
    </row>
    <row r="65" spans="1:7" x14ac:dyDescent="0.25">
      <c r="A65" s="10"/>
      <c r="B65" s="11"/>
      <c r="C65" s="10"/>
      <c r="D65" s="12"/>
      <c r="E65" s="13"/>
      <c r="F65" s="14">
        <f>IF(OR(B65="",D65=""),0,B65*D65/IF(N(E65)&gt;0,E65,1))</f>
        <v>0</v>
      </c>
      <c r="G65" s="14">
        <f>F65/10</f>
        <v>0</v>
      </c>
    </row>
    <row r="66" spans="1:7" x14ac:dyDescent="0.25">
      <c r="A66" s="10"/>
      <c r="B66" s="11"/>
      <c r="C66" s="10"/>
      <c r="D66" s="12"/>
      <c r="E66" s="13"/>
      <c r="F66" s="14">
        <f>IF(OR(B66="",D66=""),0,B66*D66/IF(N(E66)&gt;0,E66,1))</f>
        <v>0</v>
      </c>
      <c r="G66" s="14">
        <f>F66/10</f>
        <v>0</v>
      </c>
    </row>
    <row r="67" spans="1:7" x14ac:dyDescent="0.25">
      <c r="A67" s="10"/>
      <c r="B67" s="11"/>
      <c r="C67" s="10"/>
      <c r="D67" s="12"/>
      <c r="E67" s="13"/>
      <c r="F67" s="14">
        <f>IF(OR(B67="",D67=""),0,B67*D67/IF(N(E67)&gt;0,E67,1))</f>
        <v>0</v>
      </c>
      <c r="G67" s="14">
        <f>F67/10</f>
        <v>0</v>
      </c>
    </row>
    <row r="68" spans="1:7" x14ac:dyDescent="0.25">
      <c r="A68" s="10"/>
      <c r="B68" s="11"/>
      <c r="C68" s="10"/>
      <c r="D68" s="12"/>
      <c r="E68" s="13"/>
      <c r="F68" s="14">
        <f>IF(OR(B68="",D68=""),0,B68*D68/IF(N(E68)&gt;0,E68,1))</f>
        <v>0</v>
      </c>
      <c r="G68" s="14">
        <f>F68/10</f>
        <v>0</v>
      </c>
    </row>
    <row r="69" spans="1:7" x14ac:dyDescent="0.25">
      <c r="A69" s="10"/>
      <c r="B69" s="11"/>
      <c r="C69" s="10"/>
      <c r="D69" s="12"/>
      <c r="E69" s="13"/>
      <c r="F69" s="14">
        <f>IF(OR(B69="",D69=""),0,B69*D69/IF(N(E69)&gt;0,E69,1))</f>
        <v>0</v>
      </c>
      <c r="G69" s="14">
        <f>F69/10</f>
        <v>0</v>
      </c>
    </row>
    <row r="70" spans="1:7" x14ac:dyDescent="0.25">
      <c r="A70" s="10"/>
      <c r="B70" s="11"/>
      <c r="C70" s="10"/>
      <c r="D70" s="12"/>
      <c r="E70" s="13"/>
      <c r="F70" s="14">
        <f>IF(OR(B70="",D70=""),0,B70*D70/IF(N(E70)&gt;0,E70,1))</f>
        <v>0</v>
      </c>
      <c r="G70" s="14">
        <f>F70/10</f>
        <v>0</v>
      </c>
    </row>
    <row r="71" spans="1:7" x14ac:dyDescent="0.25">
      <c r="A71" s="10"/>
      <c r="B71" s="11"/>
      <c r="C71" s="10"/>
      <c r="D71" s="12"/>
      <c r="E71" s="13"/>
      <c r="F71" s="14">
        <f>IF(OR(B71="",D71=""),0,B71*D71/IF(N(E71)&gt;0,E71,1))</f>
        <v>0</v>
      </c>
      <c r="G71" s="14">
        <f>F71/10</f>
        <v>0</v>
      </c>
    </row>
    <row r="72" spans="1:7" x14ac:dyDescent="0.25">
      <c r="A72" s="15" t="s">
        <v>37</v>
      </c>
      <c r="B72" s="15"/>
      <c r="C72" s="15"/>
      <c r="D72" s="15"/>
      <c r="E72" s="15"/>
      <c r="F72" s="16">
        <f>SUM(F62:F71)</f>
        <v>8</v>
      </c>
      <c r="G72" s="16">
        <f>SUM(G62:G71)</f>
        <v>0.8</v>
      </c>
    </row>
    <row r="74" ht="22" customHeight="1" spans="1:7" x14ac:dyDescent="0.25">
      <c r="A74" s="7" t="s">
        <v>60</v>
      </c>
      <c r="B74" s="8" t="s">
        <v>61</v>
      </c>
      <c r="C74" s="8"/>
      <c r="D74" s="8"/>
      <c r="E74" s="8"/>
      <c r="F74" s="8"/>
      <c r="G74" s="8"/>
    </row>
    <row r="75" ht="32" customHeight="1" spans="1:7" x14ac:dyDescent="0.25">
      <c r="A75" s="9" t="s">
        <v>24</v>
      </c>
      <c r="B75" s="9" t="s">
        <v>25</v>
      </c>
      <c r="C75" s="9" t="s">
        <v>26</v>
      </c>
      <c r="D75" s="9" t="s">
        <v>27</v>
      </c>
      <c r="E75" s="9" t="s">
        <v>28</v>
      </c>
      <c r="F75" s="9" t="s">
        <v>29</v>
      </c>
      <c r="G75" s="9" t="s">
        <v>30</v>
      </c>
    </row>
    <row r="76" spans="1:7" x14ac:dyDescent="0.25">
      <c r="A76" s="10" t="s">
        <v>62</v>
      </c>
      <c r="B76" s="11">
        <v>1</v>
      </c>
      <c r="C76" s="10" t="s">
        <v>33</v>
      </c>
      <c r="D76" s="12">
        <v>8</v>
      </c>
      <c r="E76" s="13">
        <v>0.8</v>
      </c>
      <c r="F76" s="14">
        <f>IF(OR(B76="",D76=""),0,B76*D76/IF(N(E76)&gt;0,E76,1))</f>
        <v>10</v>
      </c>
      <c r="G76" s="14">
        <f>F76/10</f>
        <v>1</v>
      </c>
    </row>
    <row r="77" spans="1:7" x14ac:dyDescent="0.25">
      <c r="A77" s="10" t="s">
        <v>63</v>
      </c>
      <c r="B77" s="11">
        <v>0.6</v>
      </c>
      <c r="C77" s="10" t="s">
        <v>33</v>
      </c>
      <c r="D77" s="12">
        <v>10</v>
      </c>
      <c r="E77" s="13">
        <v>0.75</v>
      </c>
      <c r="F77" s="14">
        <f>IF(OR(B77="",D77=""),0,B77*D77/IF(N(E77)&gt;0,E77,1))</f>
        <v>8</v>
      </c>
      <c r="G77" s="14">
        <f>F77/10</f>
        <v>0.8</v>
      </c>
    </row>
    <row r="78" spans="1:7" x14ac:dyDescent="0.25">
      <c r="A78" s="10" t="s">
        <v>64</v>
      </c>
      <c r="B78" s="11">
        <v>0.4</v>
      </c>
      <c r="C78" s="10" t="s">
        <v>33</v>
      </c>
      <c r="D78" s="12">
        <v>4</v>
      </c>
      <c r="E78" s="13">
        <v>0.8</v>
      </c>
      <c r="F78" s="14">
        <f>IF(OR(B78="",D78=""),0,B78*D78/IF(N(E78)&gt;0,E78,1))</f>
        <v>2</v>
      </c>
      <c r="G78" s="14">
        <f>F78/10</f>
        <v>0.2</v>
      </c>
    </row>
    <row r="79" spans="1:7" x14ac:dyDescent="0.25">
      <c r="A79" s="10" t="s">
        <v>50</v>
      </c>
      <c r="B79" s="11">
        <v>0.1</v>
      </c>
      <c r="C79" s="10" t="s">
        <v>44</v>
      </c>
      <c r="D79" s="12">
        <v>16</v>
      </c>
      <c r="E79" s="13">
        <v>1</v>
      </c>
      <c r="F79" s="14">
        <f>IF(OR(B79="",D79=""),0,B79*D79/IF(N(E79)&gt;0,E79,1))</f>
        <v>1.6</v>
      </c>
      <c r="G79" s="14">
        <f>F79/10</f>
        <v>0.16</v>
      </c>
    </row>
    <row r="80" spans="1:7" x14ac:dyDescent="0.25">
      <c r="A80" s="10"/>
      <c r="B80" s="11"/>
      <c r="C80" s="10"/>
      <c r="D80" s="12"/>
      <c r="E80" s="13"/>
      <c r="F80" s="14">
        <f>IF(OR(B80="",D80=""),0,B80*D80/IF(N(E80)&gt;0,E80,1))</f>
        <v>0</v>
      </c>
      <c r="G80" s="14">
        <f>F80/10</f>
        <v>0</v>
      </c>
    </row>
    <row r="81" spans="1:7" x14ac:dyDescent="0.25">
      <c r="A81" s="10"/>
      <c r="B81" s="11"/>
      <c r="C81" s="10"/>
      <c r="D81" s="12"/>
      <c r="E81" s="13"/>
      <c r="F81" s="14">
        <f>IF(OR(B81="",D81=""),0,B81*D81/IF(N(E81)&gt;0,E81,1))</f>
        <v>0</v>
      </c>
      <c r="G81" s="14">
        <f>F81/10</f>
        <v>0</v>
      </c>
    </row>
    <row r="82" spans="1:7" x14ac:dyDescent="0.25">
      <c r="A82" s="10"/>
      <c r="B82" s="11"/>
      <c r="C82" s="10"/>
      <c r="D82" s="12"/>
      <c r="E82" s="13"/>
      <c r="F82" s="14">
        <f>IF(OR(B82="",D82=""),0,B82*D82/IF(N(E82)&gt;0,E82,1))</f>
        <v>0</v>
      </c>
      <c r="G82" s="14">
        <f>F82/10</f>
        <v>0</v>
      </c>
    </row>
    <row r="83" spans="1:7" x14ac:dyDescent="0.25">
      <c r="A83" s="10"/>
      <c r="B83" s="11"/>
      <c r="C83" s="10"/>
      <c r="D83" s="12"/>
      <c r="E83" s="13"/>
      <c r="F83" s="14">
        <f>IF(OR(B83="",D83=""),0,B83*D83/IF(N(E83)&gt;0,E83,1))</f>
        <v>0</v>
      </c>
      <c r="G83" s="14">
        <f>F83/10</f>
        <v>0</v>
      </c>
    </row>
    <row r="84" spans="1:7" x14ac:dyDescent="0.25">
      <c r="A84" s="10"/>
      <c r="B84" s="11"/>
      <c r="C84" s="10"/>
      <c r="D84" s="12"/>
      <c r="E84" s="13"/>
      <c r="F84" s="14">
        <f>IF(OR(B84="",D84=""),0,B84*D84/IF(N(E84)&gt;0,E84,1))</f>
        <v>0</v>
      </c>
      <c r="G84" s="14">
        <f>F84/10</f>
        <v>0</v>
      </c>
    </row>
    <row r="85" spans="1:7" x14ac:dyDescent="0.25">
      <c r="A85" s="10"/>
      <c r="B85" s="11"/>
      <c r="C85" s="10"/>
      <c r="D85" s="12"/>
      <c r="E85" s="13"/>
      <c r="F85" s="14">
        <f>IF(OR(B85="",D85=""),0,B85*D85/IF(N(E85)&gt;0,E85,1))</f>
        <v>0</v>
      </c>
      <c r="G85" s="14">
        <f>F85/10</f>
        <v>0</v>
      </c>
    </row>
    <row r="86" spans="1:7" x14ac:dyDescent="0.25">
      <c r="A86" s="15" t="s">
        <v>37</v>
      </c>
      <c r="B86" s="15"/>
      <c r="C86" s="15"/>
      <c r="D86" s="15"/>
      <c r="E86" s="15"/>
      <c r="F86" s="16">
        <f>SUM(F76:F85)</f>
        <v>21.6</v>
      </c>
      <c r="G86" s="16">
        <f>SUM(G76:G85)</f>
        <v>2.16</v>
      </c>
    </row>
    <row r="88" ht="22" customHeight="1" spans="1:7" x14ac:dyDescent="0.25">
      <c r="A88" s="7" t="s">
        <v>65</v>
      </c>
      <c r="B88" s="8" t="s">
        <v>66</v>
      </c>
      <c r="C88" s="8"/>
      <c r="D88" s="8"/>
      <c r="E88" s="8"/>
      <c r="F88" s="8"/>
      <c r="G88" s="8"/>
    </row>
    <row r="89" ht="32" customHeight="1" spans="1:7" x14ac:dyDescent="0.25">
      <c r="A89" s="9" t="s">
        <v>24</v>
      </c>
      <c r="B89" s="9" t="s">
        <v>25</v>
      </c>
      <c r="C89" s="9" t="s">
        <v>26</v>
      </c>
      <c r="D89" s="9" t="s">
        <v>27</v>
      </c>
      <c r="E89" s="9" t="s">
        <v>28</v>
      </c>
      <c r="F89" s="9" t="s">
        <v>29</v>
      </c>
      <c r="G89" s="9" t="s">
        <v>30</v>
      </c>
    </row>
    <row r="90" spans="1:7" x14ac:dyDescent="0.25">
      <c r="A90" s="10" t="s">
        <v>67</v>
      </c>
      <c r="B90" s="11">
        <v>0.3</v>
      </c>
      <c r="C90" s="10" t="s">
        <v>33</v>
      </c>
      <c r="D90" s="12">
        <v>60</v>
      </c>
      <c r="E90" s="13">
        <v>1</v>
      </c>
      <c r="F90" s="14">
        <f>IF(OR(B90="",D90=""),0,B90*D90/IF(N(E90)&gt;0,E90,1))</f>
        <v>18</v>
      </c>
      <c r="G90" s="14">
        <f>F90/10</f>
        <v>1.8</v>
      </c>
    </row>
    <row r="91" spans="1:7" x14ac:dyDescent="0.25">
      <c r="A91" s="10" t="s">
        <v>68</v>
      </c>
      <c r="B91" s="11">
        <v>0.5</v>
      </c>
      <c r="C91" s="10" t="s">
        <v>44</v>
      </c>
      <c r="D91" s="12">
        <v>20</v>
      </c>
      <c r="E91" s="13">
        <v>1</v>
      </c>
      <c r="F91" s="14">
        <f>IF(OR(B91="",D91=""),0,B91*D91/IF(N(E91)&gt;0,E91,1))</f>
        <v>10</v>
      </c>
      <c r="G91" s="14">
        <f>F91/10</f>
        <v>1</v>
      </c>
    </row>
    <row r="92" spans="1:7" x14ac:dyDescent="0.25">
      <c r="A92" s="10" t="s">
        <v>69</v>
      </c>
      <c r="B92" s="11">
        <v>6</v>
      </c>
      <c r="C92" s="10" t="s">
        <v>26</v>
      </c>
      <c r="D92" s="12">
        <v>1</v>
      </c>
      <c r="E92" s="13">
        <v>1</v>
      </c>
      <c r="F92" s="14">
        <f>IF(OR(B92="",D92=""),0,B92*D92/IF(N(E92)&gt;0,E92,1))</f>
        <v>6</v>
      </c>
      <c r="G92" s="14">
        <f>F92/10</f>
        <v>0.6</v>
      </c>
    </row>
    <row r="93" spans="1:7" x14ac:dyDescent="0.25">
      <c r="A93" s="10" t="s">
        <v>70</v>
      </c>
      <c r="B93" s="11">
        <v>0.1</v>
      </c>
      <c r="C93" s="10" t="s">
        <v>33</v>
      </c>
      <c r="D93" s="12">
        <v>5</v>
      </c>
      <c r="E93" s="13">
        <v>1</v>
      </c>
      <c r="F93" s="14">
        <f>IF(OR(B93="",D93=""),0,B93*D93/IF(N(E93)&gt;0,E93,1))</f>
        <v>0.5</v>
      </c>
      <c r="G93" s="14">
        <f>F93/10</f>
        <v>0.05</v>
      </c>
    </row>
    <row r="94" spans="1:7" x14ac:dyDescent="0.25">
      <c r="A94" s="10"/>
      <c r="B94" s="11"/>
      <c r="C94" s="10"/>
      <c r="D94" s="12"/>
      <c r="E94" s="13"/>
      <c r="F94" s="14">
        <f>IF(OR(B94="",D94=""),0,B94*D94/IF(N(E94)&gt;0,E94,1))</f>
        <v>0</v>
      </c>
      <c r="G94" s="14">
        <f>F94/10</f>
        <v>0</v>
      </c>
    </row>
    <row r="95" spans="1:7" x14ac:dyDescent="0.25">
      <c r="A95" s="10"/>
      <c r="B95" s="11"/>
      <c r="C95" s="10"/>
      <c r="D95" s="12"/>
      <c r="E95" s="13"/>
      <c r="F95" s="14">
        <f>IF(OR(B95="",D95=""),0,B95*D95/IF(N(E95)&gt;0,E95,1))</f>
        <v>0</v>
      </c>
      <c r="G95" s="14">
        <f>F95/10</f>
        <v>0</v>
      </c>
    </row>
    <row r="96" spans="1:7" x14ac:dyDescent="0.25">
      <c r="A96" s="10"/>
      <c r="B96" s="11"/>
      <c r="C96" s="10"/>
      <c r="D96" s="12"/>
      <c r="E96" s="13"/>
      <c r="F96" s="14">
        <f>IF(OR(B96="",D96=""),0,B96*D96/IF(N(E96)&gt;0,E96,1))</f>
        <v>0</v>
      </c>
      <c r="G96" s="14">
        <f>F96/10</f>
        <v>0</v>
      </c>
    </row>
    <row r="97" spans="1:7" x14ac:dyDescent="0.25">
      <c r="A97" s="10"/>
      <c r="B97" s="11"/>
      <c r="C97" s="10"/>
      <c r="D97" s="12"/>
      <c r="E97" s="13"/>
      <c r="F97" s="14">
        <f>IF(OR(B97="",D97=""),0,B97*D97/IF(N(E97)&gt;0,E97,1))</f>
        <v>0</v>
      </c>
      <c r="G97" s="14">
        <f>F97/10</f>
        <v>0</v>
      </c>
    </row>
    <row r="98" spans="1:7" x14ac:dyDescent="0.25">
      <c r="A98" s="10"/>
      <c r="B98" s="11"/>
      <c r="C98" s="10"/>
      <c r="D98" s="12"/>
      <c r="E98" s="13"/>
      <c r="F98" s="14">
        <f>IF(OR(B98="",D98=""),0,B98*D98/IF(N(E98)&gt;0,E98,1))</f>
        <v>0</v>
      </c>
      <c r="G98" s="14">
        <f>F98/10</f>
        <v>0</v>
      </c>
    </row>
    <row r="99" spans="1:7" x14ac:dyDescent="0.25">
      <c r="A99" s="10"/>
      <c r="B99" s="11"/>
      <c r="C99" s="10"/>
      <c r="D99" s="12"/>
      <c r="E99" s="13"/>
      <c r="F99" s="14">
        <f>IF(OR(B99="",D99=""),0,B99*D99/IF(N(E99)&gt;0,E99,1))</f>
        <v>0</v>
      </c>
      <c r="G99" s="14">
        <f>F99/10</f>
        <v>0</v>
      </c>
    </row>
    <row r="100" spans="1:7" x14ac:dyDescent="0.25">
      <c r="A100" s="15" t="s">
        <v>37</v>
      </c>
      <c r="B100" s="15"/>
      <c r="C100" s="15"/>
      <c r="D100" s="15"/>
      <c r="E100" s="15"/>
      <c r="F100" s="16">
        <f>SUM(F90:F99)</f>
        <v>34.5</v>
      </c>
      <c r="G100" s="16">
        <f>SUM(G90:G99)</f>
        <v>3.45</v>
      </c>
    </row>
    <row r="102" ht="22" customHeight="1" spans="1:7" x14ac:dyDescent="0.25">
      <c r="A102" s="7" t="s">
        <v>71</v>
      </c>
      <c r="B102" s="8"/>
      <c r="C102" s="8"/>
      <c r="D102" s="8"/>
      <c r="E102" s="8"/>
      <c r="F102" s="8"/>
      <c r="G102" s="8"/>
    </row>
    <row r="103" ht="32" customHeight="1" spans="1:7" x14ac:dyDescent="0.25">
      <c r="A103" s="9" t="s">
        <v>24</v>
      </c>
      <c r="B103" s="9" t="s">
        <v>25</v>
      </c>
      <c r="C103" s="9" t="s">
        <v>26</v>
      </c>
      <c r="D103" s="9" t="s">
        <v>27</v>
      </c>
      <c r="E103" s="9" t="s">
        <v>28</v>
      </c>
      <c r="F103" s="9" t="s">
        <v>29</v>
      </c>
      <c r="G103" s="9" t="s">
        <v>30</v>
      </c>
    </row>
    <row r="104" spans="1:7" x14ac:dyDescent="0.25">
      <c r="A104" s="10"/>
      <c r="B104" s="11"/>
      <c r="C104" s="10"/>
      <c r="D104" s="12"/>
      <c r="E104" s="13"/>
      <c r="F104" s="14">
        <f>IF(OR(B104="",D104=""),0,B104*D104/IF(N(E104)&gt;0,E104,1))</f>
        <v>0</v>
      </c>
      <c r="G104" s="14">
        <f>F104/10</f>
        <v>0</v>
      </c>
    </row>
    <row r="105" spans="1:7" x14ac:dyDescent="0.25">
      <c r="A105" s="10"/>
      <c r="B105" s="11"/>
      <c r="C105" s="10"/>
      <c r="D105" s="12"/>
      <c r="E105" s="13"/>
      <c r="F105" s="14">
        <f>IF(OR(B105="",D105=""),0,B105*D105/IF(N(E105)&gt;0,E105,1))</f>
        <v>0</v>
      </c>
      <c r="G105" s="14">
        <f>F105/10</f>
        <v>0</v>
      </c>
    </row>
    <row r="106" spans="1:7" x14ac:dyDescent="0.25">
      <c r="A106" s="10"/>
      <c r="B106" s="11"/>
      <c r="C106" s="10"/>
      <c r="D106" s="12"/>
      <c r="E106" s="13"/>
      <c r="F106" s="14">
        <f>IF(OR(B106="",D106=""),0,B106*D106/IF(N(E106)&gt;0,E106,1))</f>
        <v>0</v>
      </c>
      <c r="G106" s="14">
        <f>F106/10</f>
        <v>0</v>
      </c>
    </row>
    <row r="107" spans="1:7" x14ac:dyDescent="0.25">
      <c r="A107" s="10"/>
      <c r="B107" s="11"/>
      <c r="C107" s="10"/>
      <c r="D107" s="12"/>
      <c r="E107" s="13"/>
      <c r="F107" s="14">
        <f>IF(OR(B107="",D107=""),0,B107*D107/IF(N(E107)&gt;0,E107,1))</f>
        <v>0</v>
      </c>
      <c r="G107" s="14">
        <f>F107/10</f>
        <v>0</v>
      </c>
    </row>
    <row r="108" spans="1:7" x14ac:dyDescent="0.25">
      <c r="A108" s="10"/>
      <c r="B108" s="11"/>
      <c r="C108" s="10"/>
      <c r="D108" s="12"/>
      <c r="E108" s="13"/>
      <c r="F108" s="14">
        <f>IF(OR(B108="",D108=""),0,B108*D108/IF(N(E108)&gt;0,E108,1))</f>
        <v>0</v>
      </c>
      <c r="G108" s="14">
        <f>F108/10</f>
        <v>0</v>
      </c>
    </row>
    <row r="109" spans="1:7" x14ac:dyDescent="0.25">
      <c r="A109" s="10"/>
      <c r="B109" s="11"/>
      <c r="C109" s="10"/>
      <c r="D109" s="12"/>
      <c r="E109" s="13"/>
      <c r="F109" s="14">
        <f>IF(OR(B109="",D109=""),0,B109*D109/IF(N(E109)&gt;0,E109,1))</f>
        <v>0</v>
      </c>
      <c r="G109" s="14">
        <f>F109/10</f>
        <v>0</v>
      </c>
    </row>
    <row r="110" spans="1:7" x14ac:dyDescent="0.25">
      <c r="A110" s="10"/>
      <c r="B110" s="11"/>
      <c r="C110" s="10"/>
      <c r="D110" s="12"/>
      <c r="E110" s="13"/>
      <c r="F110" s="14">
        <f>IF(OR(B110="",D110=""),0,B110*D110/IF(N(E110)&gt;0,E110,1))</f>
        <v>0</v>
      </c>
      <c r="G110" s="14">
        <f>F110/10</f>
        <v>0</v>
      </c>
    </row>
    <row r="111" spans="1:7" x14ac:dyDescent="0.25">
      <c r="A111" s="10"/>
      <c r="B111" s="11"/>
      <c r="C111" s="10"/>
      <c r="D111" s="12"/>
      <c r="E111" s="13"/>
      <c r="F111" s="14">
        <f>IF(OR(B111="",D111=""),0,B111*D111/IF(N(E111)&gt;0,E111,1))</f>
        <v>0</v>
      </c>
      <c r="G111" s="14">
        <f>F111/10</f>
        <v>0</v>
      </c>
    </row>
    <row r="112" spans="1:7" x14ac:dyDescent="0.25">
      <c r="A112" s="10"/>
      <c r="B112" s="11"/>
      <c r="C112" s="10"/>
      <c r="D112" s="12"/>
      <c r="E112" s="13"/>
      <c r="F112" s="14">
        <f>IF(OR(B112="",D112=""),0,B112*D112/IF(N(E112)&gt;0,E112,1))</f>
        <v>0</v>
      </c>
      <c r="G112" s="14">
        <f>F112/10</f>
        <v>0</v>
      </c>
    </row>
    <row r="113" spans="1:7" x14ac:dyDescent="0.25">
      <c r="A113" s="10"/>
      <c r="B113" s="11"/>
      <c r="C113" s="10"/>
      <c r="D113" s="12"/>
      <c r="E113" s="13"/>
      <c r="F113" s="14">
        <f>IF(OR(B113="",D113=""),0,B113*D113/IF(N(E113)&gt;0,E113,1))</f>
        <v>0</v>
      </c>
      <c r="G113" s="14">
        <f>F113/10</f>
        <v>0</v>
      </c>
    </row>
    <row r="114" spans="1:7" x14ac:dyDescent="0.25">
      <c r="A114" s="15" t="s">
        <v>37</v>
      </c>
      <c r="B114" s="15"/>
      <c r="C114" s="15"/>
      <c r="D114" s="15"/>
      <c r="E114" s="15"/>
      <c r="F114" s="16">
        <f>SUM(F104:F113)</f>
        <v>0</v>
      </c>
      <c r="G114" s="16">
        <f>SUM(G104:G113)</f>
        <v>0</v>
      </c>
    </row>
    <row r="116" ht="22" customHeight="1" spans="1:7" x14ac:dyDescent="0.25">
      <c r="A116" s="7" t="s">
        <v>72</v>
      </c>
      <c r="B116" s="8"/>
      <c r="C116" s="8"/>
      <c r="D116" s="8"/>
      <c r="E116" s="8"/>
      <c r="F116" s="8"/>
      <c r="G116" s="8"/>
    </row>
    <row r="117" ht="32" customHeight="1" spans="1:7" x14ac:dyDescent="0.25">
      <c r="A117" s="9" t="s">
        <v>24</v>
      </c>
      <c r="B117" s="9" t="s">
        <v>25</v>
      </c>
      <c r="C117" s="9" t="s">
        <v>26</v>
      </c>
      <c r="D117" s="9" t="s">
        <v>27</v>
      </c>
      <c r="E117" s="9" t="s">
        <v>28</v>
      </c>
      <c r="F117" s="9" t="s">
        <v>29</v>
      </c>
      <c r="G117" s="9" t="s">
        <v>30</v>
      </c>
    </row>
    <row r="118" spans="1:7" x14ac:dyDescent="0.25">
      <c r="A118" s="10"/>
      <c r="B118" s="11"/>
      <c r="C118" s="10"/>
      <c r="D118" s="12"/>
      <c r="E118" s="13"/>
      <c r="F118" s="14">
        <f>IF(OR(B118="",D118=""),0,B118*D118/IF(N(E118)&gt;0,E118,1))</f>
        <v>0</v>
      </c>
      <c r="G118" s="14">
        <f>F118/10</f>
        <v>0</v>
      </c>
    </row>
    <row r="119" spans="1:7" x14ac:dyDescent="0.25">
      <c r="A119" s="10"/>
      <c r="B119" s="11"/>
      <c r="C119" s="10"/>
      <c r="D119" s="12"/>
      <c r="E119" s="13"/>
      <c r="F119" s="14">
        <f>IF(OR(B119="",D119=""),0,B119*D119/IF(N(E119)&gt;0,E119,1))</f>
        <v>0</v>
      </c>
      <c r="G119" s="14">
        <f>F119/10</f>
        <v>0</v>
      </c>
    </row>
    <row r="120" spans="1:7" x14ac:dyDescent="0.25">
      <c r="A120" s="10"/>
      <c r="B120" s="11"/>
      <c r="C120" s="10"/>
      <c r="D120" s="12"/>
      <c r="E120" s="13"/>
      <c r="F120" s="14">
        <f>IF(OR(B120="",D120=""),0,B120*D120/IF(N(E120)&gt;0,E120,1))</f>
        <v>0</v>
      </c>
      <c r="G120" s="14">
        <f>F120/10</f>
        <v>0</v>
      </c>
    </row>
    <row r="121" spans="1:7" x14ac:dyDescent="0.25">
      <c r="A121" s="10"/>
      <c r="B121" s="11"/>
      <c r="C121" s="10"/>
      <c r="D121" s="12"/>
      <c r="E121" s="13"/>
      <c r="F121" s="14">
        <f>IF(OR(B121="",D121=""),0,B121*D121/IF(N(E121)&gt;0,E121,1))</f>
        <v>0</v>
      </c>
      <c r="G121" s="14">
        <f>F121/10</f>
        <v>0</v>
      </c>
    </row>
    <row r="122" spans="1:7" x14ac:dyDescent="0.25">
      <c r="A122" s="10"/>
      <c r="B122" s="11"/>
      <c r="C122" s="10"/>
      <c r="D122" s="12"/>
      <c r="E122" s="13"/>
      <c r="F122" s="14">
        <f>IF(OR(B122="",D122=""),0,B122*D122/IF(N(E122)&gt;0,E122,1))</f>
        <v>0</v>
      </c>
      <c r="G122" s="14">
        <f>F122/10</f>
        <v>0</v>
      </c>
    </row>
    <row r="123" spans="1:7" x14ac:dyDescent="0.25">
      <c r="A123" s="10"/>
      <c r="B123" s="11"/>
      <c r="C123" s="10"/>
      <c r="D123" s="12"/>
      <c r="E123" s="13"/>
      <c r="F123" s="14">
        <f>IF(OR(B123="",D123=""),0,B123*D123/IF(N(E123)&gt;0,E123,1))</f>
        <v>0</v>
      </c>
      <c r="G123" s="14">
        <f>F123/10</f>
        <v>0</v>
      </c>
    </row>
    <row r="124" spans="1:7" x14ac:dyDescent="0.25">
      <c r="A124" s="10"/>
      <c r="B124" s="11"/>
      <c r="C124" s="10"/>
      <c r="D124" s="12"/>
      <c r="E124" s="13"/>
      <c r="F124" s="14">
        <f>IF(OR(B124="",D124=""),0,B124*D124/IF(N(E124)&gt;0,E124,1))</f>
        <v>0</v>
      </c>
      <c r="G124" s="14">
        <f>F124/10</f>
        <v>0</v>
      </c>
    </row>
    <row r="125" spans="1:7" x14ac:dyDescent="0.25">
      <c r="A125" s="10"/>
      <c r="B125" s="11"/>
      <c r="C125" s="10"/>
      <c r="D125" s="12"/>
      <c r="E125" s="13"/>
      <c r="F125" s="14">
        <f>IF(OR(B125="",D125=""),0,B125*D125/IF(N(E125)&gt;0,E125,1))</f>
        <v>0</v>
      </c>
      <c r="G125" s="14">
        <f>F125/10</f>
        <v>0</v>
      </c>
    </row>
    <row r="126" spans="1:7" x14ac:dyDescent="0.25">
      <c r="A126" s="10"/>
      <c r="B126" s="11"/>
      <c r="C126" s="10"/>
      <c r="D126" s="12"/>
      <c r="E126" s="13"/>
      <c r="F126" s="14">
        <f>IF(OR(B126="",D126=""),0,B126*D126/IF(N(E126)&gt;0,E126,1))</f>
        <v>0</v>
      </c>
      <c r="G126" s="14">
        <f>F126/10</f>
        <v>0</v>
      </c>
    </row>
    <row r="127" spans="1:7" x14ac:dyDescent="0.25">
      <c r="A127" s="10"/>
      <c r="B127" s="11"/>
      <c r="C127" s="10"/>
      <c r="D127" s="12"/>
      <c r="E127" s="13"/>
      <c r="F127" s="14">
        <f>IF(OR(B127="",D127=""),0,B127*D127/IF(N(E127)&gt;0,E127,1))</f>
        <v>0</v>
      </c>
      <c r="G127" s="14">
        <f>F127/10</f>
        <v>0</v>
      </c>
    </row>
    <row r="128" spans="1:7" x14ac:dyDescent="0.25">
      <c r="A128" s="15" t="s">
        <v>37</v>
      </c>
      <c r="B128" s="15"/>
      <c r="C128" s="15"/>
      <c r="D128" s="15"/>
      <c r="E128" s="15"/>
      <c r="F128" s="16">
        <f>SUM(F118:F127)</f>
        <v>0</v>
      </c>
      <c r="G128" s="16">
        <f>SUM(G118:G127)</f>
        <v>0</v>
      </c>
    </row>
    <row r="130" ht="22" customHeight="1" spans="1:7" x14ac:dyDescent="0.25">
      <c r="A130" s="7" t="s">
        <v>73</v>
      </c>
      <c r="B130" s="8"/>
      <c r="C130" s="8"/>
      <c r="D130" s="8"/>
      <c r="E130" s="8"/>
      <c r="F130" s="8"/>
      <c r="G130" s="8"/>
    </row>
    <row r="131" ht="32" customHeight="1" spans="1:7" x14ac:dyDescent="0.25">
      <c r="A131" s="9" t="s">
        <v>24</v>
      </c>
      <c r="B131" s="9" t="s">
        <v>25</v>
      </c>
      <c r="C131" s="9" t="s">
        <v>26</v>
      </c>
      <c r="D131" s="9" t="s">
        <v>27</v>
      </c>
      <c r="E131" s="9" t="s">
        <v>28</v>
      </c>
      <c r="F131" s="9" t="s">
        <v>29</v>
      </c>
      <c r="G131" s="9" t="s">
        <v>30</v>
      </c>
    </row>
    <row r="132" spans="1:7" x14ac:dyDescent="0.25">
      <c r="A132" s="10"/>
      <c r="B132" s="11"/>
      <c r="C132" s="10"/>
      <c r="D132" s="12"/>
      <c r="E132" s="13"/>
      <c r="F132" s="14">
        <f>IF(OR(B132="",D132=""),0,B132*D132/IF(N(E132)&gt;0,E132,1))</f>
        <v>0</v>
      </c>
      <c r="G132" s="14">
        <f>F132/10</f>
        <v>0</v>
      </c>
    </row>
    <row r="133" spans="1:7" x14ac:dyDescent="0.25">
      <c r="A133" s="10"/>
      <c r="B133" s="11"/>
      <c r="C133" s="10"/>
      <c r="D133" s="12"/>
      <c r="E133" s="13"/>
      <c r="F133" s="14">
        <f>IF(OR(B133="",D133=""),0,B133*D133/IF(N(E133)&gt;0,E133,1))</f>
        <v>0</v>
      </c>
      <c r="G133" s="14">
        <f>F133/10</f>
        <v>0</v>
      </c>
    </row>
    <row r="134" spans="1:7" x14ac:dyDescent="0.25">
      <c r="A134" s="10"/>
      <c r="B134" s="11"/>
      <c r="C134" s="10"/>
      <c r="D134" s="12"/>
      <c r="E134" s="13"/>
      <c r="F134" s="14">
        <f>IF(OR(B134="",D134=""),0,B134*D134/IF(N(E134)&gt;0,E134,1))</f>
        <v>0</v>
      </c>
      <c r="G134" s="14">
        <f>F134/10</f>
        <v>0</v>
      </c>
    </row>
    <row r="135" spans="1:7" x14ac:dyDescent="0.25">
      <c r="A135" s="10"/>
      <c r="B135" s="11"/>
      <c r="C135" s="10"/>
      <c r="D135" s="12"/>
      <c r="E135" s="13"/>
      <c r="F135" s="14">
        <f>IF(OR(B135="",D135=""),0,B135*D135/IF(N(E135)&gt;0,E135,1))</f>
        <v>0</v>
      </c>
      <c r="G135" s="14">
        <f>F135/10</f>
        <v>0</v>
      </c>
    </row>
    <row r="136" spans="1:7" x14ac:dyDescent="0.25">
      <c r="A136" s="10"/>
      <c r="B136" s="11"/>
      <c r="C136" s="10"/>
      <c r="D136" s="12"/>
      <c r="E136" s="13"/>
      <c r="F136" s="14">
        <f>IF(OR(B136="",D136=""),0,B136*D136/IF(N(E136)&gt;0,E136,1))</f>
        <v>0</v>
      </c>
      <c r="G136" s="14">
        <f>F136/10</f>
        <v>0</v>
      </c>
    </row>
    <row r="137" spans="1:7" x14ac:dyDescent="0.25">
      <c r="A137" s="10"/>
      <c r="B137" s="11"/>
      <c r="C137" s="10"/>
      <c r="D137" s="12"/>
      <c r="E137" s="13"/>
      <c r="F137" s="14">
        <f>IF(OR(B137="",D137=""),0,B137*D137/IF(N(E137)&gt;0,E137,1))</f>
        <v>0</v>
      </c>
      <c r="G137" s="14">
        <f>F137/10</f>
        <v>0</v>
      </c>
    </row>
    <row r="138" spans="1:7" x14ac:dyDescent="0.25">
      <c r="A138" s="10"/>
      <c r="B138" s="11"/>
      <c r="C138" s="10"/>
      <c r="D138" s="12"/>
      <c r="E138" s="13"/>
      <c r="F138" s="14">
        <f>IF(OR(B138="",D138=""),0,B138*D138/IF(N(E138)&gt;0,E138,1))</f>
        <v>0</v>
      </c>
      <c r="G138" s="14">
        <f>F138/10</f>
        <v>0</v>
      </c>
    </row>
    <row r="139" spans="1:7" x14ac:dyDescent="0.25">
      <c r="A139" s="10"/>
      <c r="B139" s="11"/>
      <c r="C139" s="10"/>
      <c r="D139" s="12"/>
      <c r="E139" s="13"/>
      <c r="F139" s="14">
        <f>IF(OR(B139="",D139=""),0,B139*D139/IF(N(E139)&gt;0,E139,1))</f>
        <v>0</v>
      </c>
      <c r="G139" s="14">
        <f>F139/10</f>
        <v>0</v>
      </c>
    </row>
    <row r="140" spans="1:7" x14ac:dyDescent="0.25">
      <c r="A140" s="10"/>
      <c r="B140" s="11"/>
      <c r="C140" s="10"/>
      <c r="D140" s="12"/>
      <c r="E140" s="13"/>
      <c r="F140" s="14">
        <f>IF(OR(B140="",D140=""),0,B140*D140/IF(N(E140)&gt;0,E140,1))</f>
        <v>0</v>
      </c>
      <c r="G140" s="14">
        <f>F140/10</f>
        <v>0</v>
      </c>
    </row>
    <row r="141" spans="1:7" x14ac:dyDescent="0.25">
      <c r="A141" s="10"/>
      <c r="B141" s="11"/>
      <c r="C141" s="10"/>
      <c r="D141" s="12"/>
      <c r="E141" s="13"/>
      <c r="F141" s="14">
        <f>IF(OR(B141="",D141=""),0,B141*D141/IF(N(E141)&gt;0,E141,1))</f>
        <v>0</v>
      </c>
      <c r="G141" s="14">
        <f>F141/10</f>
        <v>0</v>
      </c>
    </row>
    <row r="142" spans="1:7" x14ac:dyDescent="0.25">
      <c r="A142" s="15" t="s">
        <v>37</v>
      </c>
      <c r="B142" s="15"/>
      <c r="C142" s="15"/>
      <c r="D142" s="15"/>
      <c r="E142" s="15"/>
      <c r="F142" s="16">
        <f>SUM(F132:F141)</f>
        <v>0</v>
      </c>
      <c r="G142" s="16">
        <f>SUM(G132:G141)</f>
        <v>0</v>
      </c>
    </row>
  </sheetData>
  <mergeCells count="22">
    <mergeCell ref="A1:G1"/>
    <mergeCell ref="A2:G2"/>
    <mergeCell ref="B4:G4"/>
    <mergeCell ref="A16:E16"/>
    <mergeCell ref="B18:G18"/>
    <mergeCell ref="A30:E30"/>
    <mergeCell ref="B32:G32"/>
    <mergeCell ref="A44:E44"/>
    <mergeCell ref="B46:G46"/>
    <mergeCell ref="A58:E58"/>
    <mergeCell ref="B60:G60"/>
    <mergeCell ref="A72:E72"/>
    <mergeCell ref="B74:G74"/>
    <mergeCell ref="A86:E86"/>
    <mergeCell ref="B88:G88"/>
    <mergeCell ref="A100:E100"/>
    <mergeCell ref="B102:G102"/>
    <mergeCell ref="A114:E114"/>
    <mergeCell ref="B116:G116"/>
    <mergeCell ref="A128:E128"/>
    <mergeCell ref="B130:G130"/>
    <mergeCell ref="A142:E142"/>
  </mergeCells>
  <dataValidations count="11">
    <dataValidation type="list" allowBlank="1" showErrorMessage="1" errorTitle="יחידה" error="בחרו ק״ג, ליטר או יחידה" sqref="C10:C15">
      <formula1>"ק״ג,ליטר,יחידה"</formula1>
    </dataValidation>
    <dataValidation type="list" allowBlank="1" showErrorMessage="1" errorTitle="יחידה" error="בחרו ק״ג, ליטר או יחידה" sqref="C104:C113">
      <formula1>"ק״ג,ליטר,יחידה"</formula1>
    </dataValidation>
    <dataValidation type="list" allowBlank="1" showErrorMessage="1" errorTitle="יחידה" error="בחרו ק״ג, ליטר או יחידה" sqref="C118:C127">
      <formula1>"ק״ג,ליטר,יחידה"</formula1>
    </dataValidation>
    <dataValidation type="list" allowBlank="1" showErrorMessage="1" errorTitle="יחידה" error="בחרו ק״ג, ליטר או יחידה" sqref="C132:C141">
      <formula1>"ק״ג,ליטר,יחידה"</formula1>
    </dataValidation>
    <dataValidation type="list" allowBlank="1" showErrorMessage="1" errorTitle="יחידה" error="בחרו ק״ג, ליטר או יחידה" sqref="C20:C29">
      <formula1>"ק״ג,ליטר,יחידה"</formula1>
    </dataValidation>
    <dataValidation type="list" allowBlank="1" showErrorMessage="1" errorTitle="יחידה" error="בחרו ק״ג, ליטר או יחידה" sqref="C34:C43">
      <formula1>"ק״ג,ליטר,יחידה"</formula1>
    </dataValidation>
    <dataValidation type="list" allowBlank="1" showErrorMessage="1" errorTitle="יחידה" error="בחרו ק״ג, ליטר או יחידה" sqref="C48:C57">
      <formula1>"ק״ג,ליטר,יחידה"</formula1>
    </dataValidation>
    <dataValidation type="list" allowBlank="1" showErrorMessage="1" errorTitle="יחידה" error="בחרו ק״ג, ליטר או יחידה" sqref="C6:C15">
      <formula1>"ק״ג,ליטר,יחידה"</formula1>
    </dataValidation>
    <dataValidation type="list" allowBlank="1" showErrorMessage="1" errorTitle="יחידה" error="בחרו ק״ג, ליטר או יחידה" sqref="C62:C71">
      <formula1>"ק״ג,ליטר,יחידה"</formula1>
    </dataValidation>
    <dataValidation type="list" allowBlank="1" showErrorMessage="1" errorTitle="יחידה" error="בחרו ק״ג, ליטר או יחידה" sqref="C76:C85">
      <formula1>"ק״ג,ליטר,יחידה"</formula1>
    </dataValidation>
    <dataValidation type="list" allowBlank="1" showErrorMessage="1" errorTitle="יחידה" error="בחרו ק״ג, ליטר או יחידה" sqref="C90:C99">
      <formula1>"ק״ג,ליטר,יחידה"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7A8A"/>
    <pageSetUpPr fitToPage="1"/>
  </sheetPr>
  <dimension ref="A1:K18"/>
  <sheetViews>
    <sheetView workbookViewId="0" rightToLeft="1"/>
  </sheetViews>
  <sheetFormatPr defaultRowHeight="15" outlineLevelRow="0" outlineLevelCol="0" x14ac:dyDescent="55"/>
  <cols>
    <col min="1" max="1" width="20" customWidth="1"/>
    <col min="2" max="7" width="10" customWidth="1"/>
    <col min="8" max="8" width="12" customWidth="1"/>
    <col min="9" max="9" width="13" customWidth="1"/>
    <col min="10" max="10" width="12" customWidth="1"/>
    <col min="11" max="11" width="15" customWidth="1"/>
  </cols>
  <sheetData>
    <row r="1" ht="28" customHeight="1" spans="1:11" x14ac:dyDescent="0.25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6" t="s">
        <v>75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0" customHeight="1" spans="1:11" x14ac:dyDescent="0.25">
      <c r="A3" s="6" t="s">
        <v>76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30" customHeight="1" spans="1:11" x14ac:dyDescent="0.25">
      <c r="A4" s="6" t="s">
        <v>77</v>
      </c>
      <c r="B4" s="6"/>
      <c r="C4" s="6"/>
      <c r="D4" s="6"/>
      <c r="E4" s="6"/>
      <c r="F4" s="6"/>
      <c r="G4" s="6"/>
      <c r="H4" s="6"/>
      <c r="I4" s="6"/>
      <c r="J4" s="6"/>
      <c r="K4" s="6"/>
    </row>
    <row r="6" spans="1:7" x14ac:dyDescent="0.25">
      <c r="A6" s="15" t="s">
        <v>78</v>
      </c>
      <c r="B6" s="15"/>
      <c r="C6" s="13">
        <v>1</v>
      </c>
      <c r="D6" s="13">
        <v>1.25</v>
      </c>
      <c r="E6" s="13">
        <v>1.5</v>
      </c>
      <c r="F6" s="13">
        <v>1.75</v>
      </c>
      <c r="G6" s="13">
        <v>2</v>
      </c>
    </row>
    <row r="7" ht="32" customHeight="1" spans="1:11" x14ac:dyDescent="0.25">
      <c r="A7" s="9" t="s">
        <v>79</v>
      </c>
      <c r="B7" s="9" t="s">
        <v>80</v>
      </c>
      <c r="C7" s="9" t="s">
        <v>81</v>
      </c>
      <c r="D7" s="9" t="s">
        <v>82</v>
      </c>
      <c r="E7" s="9" t="s">
        <v>83</v>
      </c>
      <c r="F7" s="9" t="s">
        <v>84</v>
      </c>
      <c r="G7" s="9" t="s">
        <v>85</v>
      </c>
      <c r="H7" s="9" t="s">
        <v>86</v>
      </c>
      <c r="I7" s="9" t="s">
        <v>87</v>
      </c>
      <c r="J7" s="9" t="s">
        <v>88</v>
      </c>
      <c r="K7" s="9" t="s">
        <v>89</v>
      </c>
    </row>
    <row r="8" spans="1:11" x14ac:dyDescent="0.25">
      <c r="A8" s="10" t="s">
        <v>90</v>
      </c>
      <c r="B8" s="17"/>
      <c r="C8" s="11"/>
      <c r="D8" s="11"/>
      <c r="E8" s="11"/>
      <c r="F8" s="11"/>
      <c r="G8" s="11"/>
      <c r="H8" s="12"/>
      <c r="I8" s="18"/>
      <c r="J8" s="12"/>
      <c r="K8" s="14">
        <f>IF(OR(N(B8)=0,N(H8)=0),0,B8*((N(C8)*C$6+N(D8)*D$6+N(E8)*E$6+N(F8)*F$6+N(G8)*G$6)*H8*(1+N(I8))+N(J8)))</f>
        <v>0</v>
      </c>
    </row>
    <row r="9" spans="1:11" x14ac:dyDescent="0.25">
      <c r="A9" s="10" t="s">
        <v>91</v>
      </c>
      <c r="B9" s="17"/>
      <c r="C9" s="11"/>
      <c r="D9" s="11"/>
      <c r="E9" s="11"/>
      <c r="F9" s="11"/>
      <c r="G9" s="11"/>
      <c r="H9" s="12"/>
      <c r="I9" s="18"/>
      <c r="J9" s="12"/>
      <c r="K9" s="14">
        <f>IF(OR(N(B9)=0,N(H9)=0),0,B9*((N(C9)*C$6+N(D9)*D$6+N(E9)*E$6+N(F9)*F$6+N(G9)*G$6)*H9*(1+N(I9))+N(J9)))</f>
        <v>0</v>
      </c>
    </row>
    <row r="10" spans="1:11" x14ac:dyDescent="0.25">
      <c r="A10" s="10" t="s">
        <v>92</v>
      </c>
      <c r="B10" s="17"/>
      <c r="C10" s="11"/>
      <c r="D10" s="11"/>
      <c r="E10" s="11"/>
      <c r="F10" s="11"/>
      <c r="G10" s="11"/>
      <c r="H10" s="12"/>
      <c r="I10" s="18"/>
      <c r="J10" s="12"/>
      <c r="K10" s="14">
        <f>IF(OR(N(B10)=0,N(H10)=0),0,B10*((N(C10)*C$6+N(D10)*D$6+N(E10)*E$6+N(F10)*F$6+N(G10)*G$6)*H10*(1+N(I10))+N(J10)))</f>
        <v>0</v>
      </c>
    </row>
    <row r="11" spans="1:11" x14ac:dyDescent="0.25">
      <c r="A11" s="10" t="s">
        <v>93</v>
      </c>
      <c r="B11" s="17"/>
      <c r="C11" s="11"/>
      <c r="D11" s="11"/>
      <c r="E11" s="11"/>
      <c r="F11" s="11"/>
      <c r="G11" s="11"/>
      <c r="H11" s="12"/>
      <c r="I11" s="18"/>
      <c r="J11" s="12"/>
      <c r="K11" s="14">
        <f>IF(OR(N(B11)=0,N(H11)=0),0,B11*((N(C11)*C$6+N(D11)*D$6+N(E11)*E$6+N(F11)*F$6+N(G11)*G$6)*H11*(1+N(I11))+N(J11)))</f>
        <v>0</v>
      </c>
    </row>
    <row r="12" spans="1:11" x14ac:dyDescent="0.25">
      <c r="A12" s="10"/>
      <c r="B12" s="17"/>
      <c r="C12" s="11"/>
      <c r="D12" s="11"/>
      <c r="E12" s="11"/>
      <c r="F12" s="11"/>
      <c r="G12" s="11"/>
      <c r="H12" s="12"/>
      <c r="I12" s="18"/>
      <c r="J12" s="12"/>
      <c r="K12" s="14">
        <f>IF(OR(N(B12)=0,N(H12)=0),0,B12*((N(C12)*C$6+N(D12)*D$6+N(E12)*E$6+N(F12)*F$6+N(G12)*G$6)*H12*(1+N(I12))+N(J12)))</f>
        <v>0</v>
      </c>
    </row>
    <row r="13" spans="1:11" x14ac:dyDescent="0.25">
      <c r="A13" s="10"/>
      <c r="B13" s="17"/>
      <c r="C13" s="11"/>
      <c r="D13" s="11"/>
      <c r="E13" s="11"/>
      <c r="F13" s="11"/>
      <c r="G13" s="11"/>
      <c r="H13" s="12"/>
      <c r="I13" s="18"/>
      <c r="J13" s="12"/>
      <c r="K13" s="14">
        <f>IF(OR(N(B13)=0,N(H13)=0),0,B13*((N(C13)*C$6+N(D13)*D$6+N(E13)*E$6+N(F13)*F$6+N(G13)*G$6)*H13*(1+N(I13))+N(J13)))</f>
        <v>0</v>
      </c>
    </row>
    <row r="14" spans="1:11" x14ac:dyDescent="0.25">
      <c r="A14" s="10"/>
      <c r="B14" s="17"/>
      <c r="C14" s="11"/>
      <c r="D14" s="11"/>
      <c r="E14" s="11"/>
      <c r="F14" s="11"/>
      <c r="G14" s="11"/>
      <c r="H14" s="12"/>
      <c r="I14" s="18"/>
      <c r="J14" s="12"/>
      <c r="K14" s="14">
        <f>IF(OR(N(B14)=0,N(H14)=0),0,B14*((N(C14)*C$6+N(D14)*D$6+N(E14)*E$6+N(F14)*F$6+N(G14)*G$6)*H14*(1+N(I14))+N(J14)))</f>
        <v>0</v>
      </c>
    </row>
    <row r="15" spans="1:11" x14ac:dyDescent="0.25">
      <c r="A15" s="10"/>
      <c r="B15" s="17"/>
      <c r="C15" s="11"/>
      <c r="D15" s="11"/>
      <c r="E15" s="11"/>
      <c r="F15" s="11"/>
      <c r="G15" s="11"/>
      <c r="H15" s="12"/>
      <c r="I15" s="18"/>
      <c r="J15" s="12"/>
      <c r="K15" s="14">
        <f>IF(OR(N(B15)=0,N(H15)=0),0,B15*((N(C15)*C$6+N(D15)*D$6+N(E15)*E$6+N(F15)*F$6+N(G15)*G$6)*H15*(1+N(I15))+N(J15)))</f>
        <v>0</v>
      </c>
    </row>
    <row r="16" spans="1:11" x14ac:dyDescent="0.25">
      <c r="A16" s="10"/>
      <c r="B16" s="17"/>
      <c r="C16" s="11"/>
      <c r="D16" s="11"/>
      <c r="E16" s="11"/>
      <c r="F16" s="11"/>
      <c r="G16" s="11"/>
      <c r="H16" s="12"/>
      <c r="I16" s="18"/>
      <c r="J16" s="12"/>
      <c r="K16" s="14">
        <f>IF(OR(N(B16)=0,N(H16)=0),0,B16*((N(C16)*C$6+N(D16)*D$6+N(E16)*E$6+N(F16)*F$6+N(G16)*G$6)*H16*(1+N(I16))+N(J16)))</f>
        <v>0</v>
      </c>
    </row>
    <row r="17" spans="1:11" x14ac:dyDescent="0.25">
      <c r="A17" s="10"/>
      <c r="B17" s="17"/>
      <c r="C17" s="11"/>
      <c r="D17" s="11"/>
      <c r="E17" s="11"/>
      <c r="F17" s="11"/>
      <c r="G17" s="11"/>
      <c r="H17" s="12"/>
      <c r="I17" s="18"/>
      <c r="J17" s="12"/>
      <c r="K17" s="14">
        <f>IF(OR(N(B17)=0,N(H17)=0),0,B17*((N(C17)*C$6+N(D17)*D$6+N(E17)*E$6+N(F17)*F$6+N(G17)*G$6)*H17*(1+N(I17))+N(J17)))</f>
        <v>0</v>
      </c>
    </row>
    <row r="18" spans="1:11" x14ac:dyDescent="0.25">
      <c r="A18" s="15" t="s">
        <v>94</v>
      </c>
      <c r="B18" s="15"/>
      <c r="C18" s="15"/>
      <c r="D18" s="15"/>
      <c r="E18" s="15"/>
      <c r="F18" s="15"/>
      <c r="G18" s="15"/>
      <c r="H18" s="15"/>
      <c r="I18" s="15"/>
      <c r="J18" s="15"/>
      <c r="K18" s="16">
        <f>SUM(K8:K17)</f>
        <v>0</v>
      </c>
    </row>
  </sheetData>
  <mergeCells count="6">
    <mergeCell ref="A1:K1"/>
    <mergeCell ref="A2:K2"/>
    <mergeCell ref="A3:K3"/>
    <mergeCell ref="A4:K4"/>
    <mergeCell ref="A6:B6"/>
    <mergeCell ref="A18:J1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F7A4F"/>
    <pageSetUpPr fitToPage="1"/>
  </sheetPr>
  <dimension ref="A1:C50"/>
  <sheetViews>
    <sheetView workbookViewId="0" rightToLeft="1"/>
  </sheetViews>
  <sheetFormatPr defaultRowHeight="15" outlineLevelRow="0" outlineLevelCol="0" x14ac:dyDescent="55"/>
  <cols>
    <col min="1" max="1" width="44" customWidth="1"/>
    <col min="2" max="2" width="16" customWidth="1"/>
    <col min="3" max="3" width="52" customWidth="1"/>
  </cols>
  <sheetData>
    <row r="1" ht="28" customHeight="1" spans="1:3" x14ac:dyDescent="0.25">
      <c r="A1" s="1" t="s">
        <v>95</v>
      </c>
      <c r="B1" s="1"/>
      <c r="C1" s="1"/>
    </row>
    <row r="2" spans="1:3" x14ac:dyDescent="0.25">
      <c r="A2" s="6" t="s">
        <v>96</v>
      </c>
      <c r="B2" s="6"/>
      <c r="C2" s="6"/>
    </row>
    <row r="4" ht="22" customHeight="1" spans="1:3" x14ac:dyDescent="0.25">
      <c r="A4" s="19" t="s">
        <v>97</v>
      </c>
      <c r="B4" s="19"/>
      <c r="C4" s="19"/>
    </row>
    <row r="5" spans="1:2" x14ac:dyDescent="0.25">
      <c r="A5" s="20" t="s">
        <v>98</v>
      </c>
      <c r="B5" s="21">
        <v>100</v>
      </c>
    </row>
    <row r="6" spans="1:2" x14ac:dyDescent="0.25">
      <c r="A6" s="20" t="s">
        <v>99</v>
      </c>
      <c r="B6" s="21">
        <v>10</v>
      </c>
    </row>
    <row r="7" spans="1:3" x14ac:dyDescent="0.25">
      <c r="A7" s="20" t="s">
        <v>100</v>
      </c>
      <c r="B7" s="13">
        <v>0.5</v>
      </c>
      <c r="C7" s="6" t="s">
        <v>101</v>
      </c>
    </row>
    <row r="8" spans="1:3" x14ac:dyDescent="0.25">
      <c r="A8" s="20" t="s">
        <v>102</v>
      </c>
      <c r="B8" s="22">
        <f>B5+B6*B7</f>
        <v>105</v>
      </c>
      <c r="C8" s="6" t="s">
        <v>103</v>
      </c>
    </row>
    <row r="10" ht="22" customHeight="1" spans="1:3" x14ac:dyDescent="0.25">
      <c r="A10" s="19" t="s">
        <v>104</v>
      </c>
      <c r="B10" s="19"/>
      <c r="C10" s="19"/>
    </row>
    <row r="11" spans="1:2" x14ac:dyDescent="0.25">
      <c r="A11" s="23" t="str">
        <f>IF('מנות'!B4="","מנה 1",'מנות'!B4)</f>
        <v>לחמים ומטבלים</v>
      </c>
      <c r="B11" s="14">
        <f>'מנות'!G16</f>
        <v>8.65</v>
      </c>
    </row>
    <row r="12" spans="1:2" x14ac:dyDescent="0.25">
      <c r="A12" s="23" t="str">
        <f>IF('מנות'!B18="","מנה 2",'מנות'!B18)</f>
        <v>סלט ירקות</v>
      </c>
      <c r="B12" s="14">
        <f>'מנות'!G30</f>
        <v>2.7800000000000002</v>
      </c>
    </row>
    <row r="13" spans="1:2" x14ac:dyDescent="0.25">
      <c r="A13" s="23" t="str">
        <f>IF('מנות'!B32="","מנה 3",'מנות'!B32)</f>
        <v>עוף בגריל ברוטב</v>
      </c>
      <c r="B13" s="14">
        <f>'מנות'!G44</f>
        <v>8.56</v>
      </c>
    </row>
    <row r="14" spans="1:2" x14ac:dyDescent="0.25">
      <c r="A14" s="23" t="str">
        <f>IF('מנות'!B46="","מנה 4",'מנות'!B46)</f>
        <v>פילה סלמון בתנור</v>
      </c>
      <c r="B14" s="14">
        <f>'מנות'!G58</f>
        <v>18.6</v>
      </c>
    </row>
    <row r="15" spans="1:2" x14ac:dyDescent="0.25">
      <c r="A15" s="23" t="str">
        <f>IF('מנות'!B60="","מנה 5",'מנות'!B60)</f>
        <v>אורז לבן</v>
      </c>
      <c r="B15" s="14">
        <f>'מנות'!G72</f>
        <v>0.8</v>
      </c>
    </row>
    <row r="16" spans="1:2" x14ac:dyDescent="0.25">
      <c r="A16" s="23" t="str">
        <f>IF('מנות'!B74="","מנה 6",'מנות'!B74)</f>
        <v>ירקות צלויים</v>
      </c>
      <c r="B16" s="14">
        <f>'מנות'!G86</f>
        <v>2.16</v>
      </c>
    </row>
    <row r="17" spans="1:2" x14ac:dyDescent="0.25">
      <c r="A17" s="23" t="str">
        <f>IF('מנות'!B88="","מנה 7",'מנות'!B88)</f>
        <v>מוס שוקולד</v>
      </c>
      <c r="B17" s="14">
        <f>'מנות'!G100</f>
        <v>3.45</v>
      </c>
    </row>
    <row r="18" spans="1:2" x14ac:dyDescent="0.25">
      <c r="A18" s="23" t="str">
        <f>IF('מנות'!B102="","מנה 8",'מנות'!B102)</f>
        <v>מנה 8</v>
      </c>
      <c r="B18" s="14">
        <f>'מנות'!G114</f>
        <v>0</v>
      </c>
    </row>
    <row r="19" spans="1:2" x14ac:dyDescent="0.25">
      <c r="A19" s="23" t="str">
        <f>IF('מנות'!B116="","מנה 9",'מנות'!B116)</f>
        <v>מנה 9</v>
      </c>
      <c r="B19" s="14">
        <f>'מנות'!G128</f>
        <v>0</v>
      </c>
    </row>
    <row r="20" spans="1:2" x14ac:dyDescent="0.25">
      <c r="A20" s="23" t="str">
        <f>IF('מנות'!B130="","מנה 10",'מנות'!B130)</f>
        <v>מנה 10</v>
      </c>
      <c r="B20" s="14">
        <f>'מנות'!G142</f>
        <v>0</v>
      </c>
    </row>
    <row r="21" spans="1:3" x14ac:dyDescent="0.25">
      <c r="A21" s="15" t="s">
        <v>105</v>
      </c>
      <c r="B21" s="16">
        <f>SUM(B11:B20)</f>
        <v>45</v>
      </c>
      <c r="C21" s="6" t="s">
        <v>106</v>
      </c>
    </row>
    <row r="22" spans="1:3" x14ac:dyDescent="0.25">
      <c r="A22" s="15" t="s">
        <v>107</v>
      </c>
      <c r="B22" s="16">
        <f>B21*B8</f>
        <v>4725</v>
      </c>
      <c r="C22" s="6" t="s">
        <v>108</v>
      </c>
    </row>
    <row r="23" spans="1:3" x14ac:dyDescent="0.25">
      <c r="A23" s="20" t="s">
        <v>109</v>
      </c>
      <c r="B23" s="13">
        <v>0.05</v>
      </c>
      <c r="C23" s="6" t="s">
        <v>110</v>
      </c>
    </row>
    <row r="24" spans="1:3" x14ac:dyDescent="0.25">
      <c r="A24" s="20" t="s">
        <v>111</v>
      </c>
      <c r="B24" s="14">
        <f>B22*(1+N(B23))</f>
        <v>4961.25</v>
      </c>
      <c r="C24" s="6" t="s">
        <v>112</v>
      </c>
    </row>
    <row r="26" ht="22" customHeight="1" spans="1:3" x14ac:dyDescent="0.25">
      <c r="A26" s="19" t="s">
        <v>113</v>
      </c>
      <c r="B26" s="19"/>
      <c r="C26" s="19"/>
    </row>
    <row r="27" spans="1:3" x14ac:dyDescent="0.25">
      <c r="A27" s="20" t="s">
        <v>114</v>
      </c>
      <c r="B27" s="18">
        <v>0.3333333333333333</v>
      </c>
      <c r="C27" s="6" t="s">
        <v>115</v>
      </c>
    </row>
    <row r="28" spans="1:3" x14ac:dyDescent="0.25">
      <c r="A28" s="20" t="s">
        <v>116</v>
      </c>
      <c r="B28" s="14">
        <f>IF(N(B27)&gt;0,ROUND(B21/B27,2),0)</f>
        <v>135</v>
      </c>
      <c r="C28" s="6" t="s">
        <v>117</v>
      </c>
    </row>
    <row r="29" spans="1:3" x14ac:dyDescent="0.25">
      <c r="A29" s="20" t="s">
        <v>118</v>
      </c>
      <c r="B29" s="12"/>
      <c r="C29" s="6" t="s">
        <v>119</v>
      </c>
    </row>
    <row r="30" spans="1:3" x14ac:dyDescent="0.25">
      <c r="A30" s="20" t="s">
        <v>120</v>
      </c>
      <c r="B30" s="12"/>
      <c r="C30" s="6" t="s">
        <v>121</v>
      </c>
    </row>
    <row r="31" spans="1:2" x14ac:dyDescent="0.25">
      <c r="A31" s="20" t="s">
        <v>122</v>
      </c>
      <c r="B31" s="14">
        <f>IF(N(B29)&gt;0,B29,B28)</f>
        <v>135</v>
      </c>
    </row>
    <row r="32" spans="1:2" x14ac:dyDescent="0.25">
      <c r="A32" s="20" t="s">
        <v>123</v>
      </c>
      <c r="B32" s="14">
        <f>IF(N(B30)&gt;0,B30,B31*B7)</f>
        <v>67.5</v>
      </c>
    </row>
    <row r="33" spans="1:2" x14ac:dyDescent="0.25">
      <c r="A33" s="15" t="s">
        <v>124</v>
      </c>
      <c r="B33" s="16">
        <f>B31*B5+B32*B6</f>
        <v>14175</v>
      </c>
    </row>
    <row r="34" spans="1:3" x14ac:dyDescent="0.25">
      <c r="A34" s="15" t="s">
        <v>125</v>
      </c>
      <c r="B34" s="24">
        <f>IF(B33&gt;0,B22/B33,0)</f>
        <v>0.3333333333333333</v>
      </c>
      <c r="C34" s="6" t="s">
        <v>126</v>
      </c>
    </row>
    <row r="35" spans="1:3" x14ac:dyDescent="0.25">
      <c r="A35" s="20" t="s">
        <v>127</v>
      </c>
      <c r="B35" s="25">
        <f>IF(B33&gt;0,B24/B33,0)</f>
        <v>0.35</v>
      </c>
      <c r="C35" s="6" t="s">
        <v>128</v>
      </c>
    </row>
    <row r="36" spans="1:3" x14ac:dyDescent="0.25">
      <c r="A36" s="20" t="s">
        <v>129</v>
      </c>
      <c r="B36" s="25">
        <f>IF(B22&gt;0,B33/B22-1,0)</f>
        <v>2</v>
      </c>
      <c r="C36" s="6" t="s">
        <v>130</v>
      </c>
    </row>
    <row r="37" spans="1:3" x14ac:dyDescent="0.25">
      <c r="A37" s="20" t="s">
        <v>131</v>
      </c>
      <c r="B37" s="14">
        <f>B33-B22</f>
        <v>9450</v>
      </c>
      <c r="C37" s="6" t="s">
        <v>132</v>
      </c>
    </row>
    <row r="39" ht="22" customHeight="1" spans="1:3" x14ac:dyDescent="0.25">
      <c r="A39" s="19" t="s">
        <v>133</v>
      </c>
      <c r="B39" s="19"/>
      <c r="C39" s="19"/>
    </row>
    <row r="40" spans="1:3" x14ac:dyDescent="0.25">
      <c r="A40" s="20" t="s">
        <v>134</v>
      </c>
      <c r="B40" s="13">
        <v>0.18</v>
      </c>
      <c r="C40" s="6" t="s">
        <v>135</v>
      </c>
    </row>
    <row r="41" spans="1:2" x14ac:dyDescent="0.25">
      <c r="A41" s="20" t="s">
        <v>136</v>
      </c>
      <c r="B41" s="14">
        <f>ROUND(B31*(1+N(B40)),2)</f>
        <v>159.3</v>
      </c>
    </row>
    <row r="42" spans="1:2" x14ac:dyDescent="0.25">
      <c r="A42" s="15" t="s">
        <v>137</v>
      </c>
      <c r="B42" s="16">
        <f>ROUND(B33*(1+N(B40)),2)</f>
        <v>16726.5</v>
      </c>
    </row>
    <row r="44" ht="22" customHeight="1" spans="1:3" x14ac:dyDescent="0.25">
      <c r="A44" s="19" t="s">
        <v>138</v>
      </c>
      <c r="B44" s="19"/>
      <c r="C44" s="19"/>
    </row>
    <row r="45" spans="1:3" x14ac:dyDescent="0.25">
      <c r="A45" s="20" t="s">
        <v>94</v>
      </c>
      <c r="B45" s="14">
        <f>'צוות'!K18</f>
        <v>0</v>
      </c>
      <c r="C45" s="6" t="s">
        <v>139</v>
      </c>
    </row>
    <row r="46" spans="1:3" x14ac:dyDescent="0.25">
      <c r="A46" s="15" t="s">
        <v>140</v>
      </c>
      <c r="B46" s="24">
        <f>IF(B33&gt;0,B45/B33,0)</f>
        <v>0</v>
      </c>
      <c r="C46" s="6" t="s">
        <v>141</v>
      </c>
    </row>
    <row r="47" spans="1:2" x14ac:dyDescent="0.25">
      <c r="A47" s="20" t="s">
        <v>142</v>
      </c>
      <c r="B47" s="25">
        <f>IF(B33&gt;0,(B22+B45)/B33,0)</f>
        <v>0.3333333333333333</v>
      </c>
    </row>
    <row r="48" spans="1:3" x14ac:dyDescent="0.25">
      <c r="A48" s="15" t="s">
        <v>143</v>
      </c>
      <c r="B48" s="16">
        <f>B33-B22-B45</f>
        <v>9450</v>
      </c>
      <c r="C48" s="6" t="s">
        <v>144</v>
      </c>
    </row>
    <row r="50" spans="1:3" x14ac:dyDescent="0.25">
      <c r="A50" s="6" t="s">
        <v>145</v>
      </c>
      <c r="B50" s="6"/>
      <c r="C50" s="6"/>
    </row>
  </sheetData>
  <mergeCells count="8">
    <mergeCell ref="A1:C1"/>
    <mergeCell ref="A2:C2"/>
    <mergeCell ref="A4:C4"/>
    <mergeCell ref="A10:C10"/>
    <mergeCell ref="A26:C26"/>
    <mergeCell ref="A39:C39"/>
    <mergeCell ref="A44:C44"/>
    <mergeCell ref="A50:C5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הסבר</vt:lpstr>
      <vt:lpstr>מנות</vt:lpstr>
      <vt:lpstr>צוות</vt:lpstr>
      <vt:lpstr>תמחור האירוע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Tovanto</dc:creator>
  <dc:title>טבלת פוד קוסט לקייטרינג</dc:title>
  <dc:subject/>
  <dc:description/>
  <cp:keywords/>
  <cp:category/>
  <cp:lastModifiedBy>Tovanto</cp:lastModifiedBy>
  <dcterms:created xsi:type="dcterms:W3CDTF">2026-10-25T00:00:00Z</dcterms:created>
  <dcterms:modified xsi:type="dcterms:W3CDTF">2026-10-25T00:00:00Z</dcterms:modified>
</cp:coreProperties>
</file>